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5655" windowHeight="4530" activeTab="0"/>
  </bookViews>
  <sheets>
    <sheet name="MECSB" sheetId="1" r:id="rId1"/>
    <sheet name="MEBFP" sheetId="2" r:id="rId2"/>
    <sheet name="MEFL" sheetId="3" r:id="rId3"/>
    <sheet name="MEPE" sheetId="4" r:id="rId4"/>
    <sheet name="MEPTR" sheetId="5" r:id="rId5"/>
    <sheet name="MECY" sheetId="6" r:id="rId6"/>
    <sheet name="MEPCY7" sheetId="7" r:id="rId7"/>
    <sheet name="MEAP" sheetId="8" r:id="rId8"/>
    <sheet name="MEAPCY7" sheetId="9" r:id="rId9"/>
  </sheets>
  <definedNames>
    <definedName name="_xlnm.Print_Area" localSheetId="7">'MEAP'!$A$1:$H$46</definedName>
    <definedName name="_xlnm.Print_Area" localSheetId="8">'MEAPCY7'!$A$1:$H$46</definedName>
    <definedName name="_xlnm.Print_Area" localSheetId="1">'MEBFP'!$A$1:$H$49</definedName>
    <definedName name="_xlnm.Print_Area" localSheetId="0">'MECSB'!$A$1:$H$49</definedName>
    <definedName name="_xlnm.Print_Area" localSheetId="5">'MECY'!$A$1:$H$44</definedName>
    <definedName name="_xlnm.Print_Area" localSheetId="2">'MEFL'!$A$1:$H$49</definedName>
    <definedName name="_xlnm.Print_Area" localSheetId="6">'MEPCY7'!$A$1:$H$46</definedName>
    <definedName name="_xlnm.Print_Area" localSheetId="3">'MEPE'!$A$1:$H$44</definedName>
    <definedName name="_xlnm.Print_Area" localSheetId="4">'MEPTR'!$A$1:$H$46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<sst xmlns="http://schemas.openxmlformats.org/spreadsheetml/2006/main" count="810" uniqueCount="125">
  <si>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</si>
  <si>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</si>
  <si>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</si>
  <si>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</si>
  <si>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</si>
  <si>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</si>
  <si>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</si>
  <si>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</si>
  <si>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</si>
  <si>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</si>
  <si>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</si>
  <si>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</si>
  <si>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</si>
  <si>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</si>
  <si>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</si>
  <si>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</si>
  <si>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</si>
  <si>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</si>
  <si>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</si>
  <si>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</si>
  <si>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</si>
  <si>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</si>
  <si>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</si>
  <si>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</si>
  <si>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</si>
  <si>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</si>
  <si>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</si>
  <si>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</si>
  <si>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</si>
  <si>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</si>
  <si>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</si>
  <si>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</si>
  <si>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</si>
  <si>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</si>
  <si>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</si>
  <si>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</si>
  <si>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</si>
  <si>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</si>
  <si>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</si>
  <si>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</si>
  <si>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</si>
  <si>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</si>
  <si>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</si>
  <si>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</si>
  <si>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</si>
  <si>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</si>
  <si>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</si>
  <si>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</si>
  <si>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</si>
  <si>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</si>
  <si>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</si>
  <si>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</si>
  <si>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</si>
  <si>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</si>
  <si>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</si>
  <si>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</si>
  <si>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</si>
  <si>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</si>
  <si>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</si>
  <si>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</si>
  <si>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</si>
  <si>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</si>
  <si>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</si>
  <si>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</si>
  <si>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</si>
  <si>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</si>
  <si>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</si>
  <si>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</si>
  <si>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</si>
  <si>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</si>
  <si>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</si>
  <si>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</si>
  <si>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</si>
  <si>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</si>
  <si>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</si>
  <si>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</si>
  <si>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</si>
  <si>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</si>
  <si>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</si>
  <si>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</si>
  <si>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</si>
  <si>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</si>
  <si>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</si>
  <si>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</si>
  <si>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</si>
  <si>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</si>
  <si>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</si>
  <si>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</si>
  <si>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</si>
  <si>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</si>
  <si>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</si>
  <si>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</si>
  <si>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</si>
  <si>
    <t>MECSB</t>
  </si>
  <si>
    <t>MECSB LOG</t>
  </si>
  <si>
    <t>CALC. MECSB</t>
  </si>
  <si>
    <t>Calc. MECSB</t>
  </si>
  <si>
    <t xml:space="preserve">MECSB/CH# for the </t>
  </si>
  <si>
    <t>MECSB/CH#</t>
  </si>
  <si>
    <t xml:space="preserve">Determination of New MECSB </t>
  </si>
  <si>
    <t>New MECSB</t>
  </si>
  <si>
    <t>MEBFP</t>
  </si>
  <si>
    <t>MEBFP LOG</t>
  </si>
  <si>
    <t>CALC. MEBFP</t>
  </si>
  <si>
    <t>Calc. MEBFP</t>
  </si>
  <si>
    <t xml:space="preserve">MEBFP/CH# for the </t>
  </si>
  <si>
    <t>MEBFP/CH#</t>
  </si>
  <si>
    <t xml:space="preserve">Determination of New MEBFP </t>
  </si>
  <si>
    <t>New MEBFP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</si>
  <si>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</si>
  <si>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</si>
  <si>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</si>
  <si>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</si>
  <si>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</si>
  <si>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</si>
  <si>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</si>
  <si>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</si>
  <si>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MEAPCY7</t>
  </si>
  <si>
    <t>MEAPCY7 LOG</t>
  </si>
  <si>
    <t xml:space="preserve">CALC. MEAPCY7 </t>
  </si>
  <si>
    <t>Calc. MEAPCY7</t>
  </si>
  <si>
    <t xml:space="preserve">MEAPCY7/CH# for the </t>
  </si>
  <si>
    <t>MEAPCY7/CH#</t>
  </si>
  <si>
    <t>Determination of New MEAPCY7</t>
  </si>
  <si>
    <t>New MEAPCY7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</si>
</sst>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7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5.5"/>
      <color indexed="8"/>
      <name val="Arial"/>
      <family val="2"/>
    </font>
    <font>
      <sz val="10.25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sz val="9.75"/>
      <color indexed="8"/>
      <name val="Arial"/>
      <family val="2"/>
    </font>
    <font>
      <vertAlign val="superscript"/>
      <sz val="1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.25"/>
      <color indexed="8"/>
      <name val="Arial"/>
      <family val="2"/>
    </font>
    <font>
      <b/>
      <sz val="11.5"/>
      <color indexed="8"/>
      <name val="Arial"/>
      <family val="2"/>
    </font>
    <font>
      <b/>
      <sz val="18.75"/>
      <color indexed="8"/>
      <name val="Arial"/>
      <family val="2"/>
    </font>
    <font>
      <b/>
      <sz val="12.25"/>
      <color indexed="8"/>
      <name val="Arial"/>
      <family val="2"/>
    </font>
    <font>
      <b/>
      <sz val="11.2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1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1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3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3" fillId="34" borderId="34" xfId="0" applyFont="1" applyFill="1" applyBorder="1" applyAlignment="1">
      <alignment horizontal="left"/>
    </xf>
    <xf numFmtId="0" fontId="14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4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9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1" fillId="35" borderId="32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0" fontId="0" fillId="37" borderId="47" xfId="0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30" xfId="0" applyNumberFormat="1" applyFill="1" applyBorder="1" applyAlignment="1" applyProtection="1">
      <alignment horizontal="center"/>
      <protection hidden="1"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5" xfId="0" applyNumberFormat="1" applyFill="1" applyBorder="1" applyAlignment="1" applyProtection="1">
      <alignment/>
      <protection hidden="1" locked="0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7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locked="0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0" fillId="37" borderId="47" xfId="0" applyNumberFormat="1" applyFill="1" applyBorder="1" applyAlignment="1" applyProtection="1">
      <alignment/>
      <protection locked="0"/>
    </xf>
    <xf numFmtId="0" fontId="5" fillId="34" borderId="3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5" fillId="39" borderId="39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50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>
      <alignment horizontal="center"/>
    </xf>
    <xf numFmtId="169" fontId="0" fillId="33" borderId="20" xfId="0" applyNumberFormat="1" applyFill="1" applyBorder="1" applyAlignment="1" applyProtection="1">
      <alignment horizontal="center"/>
      <protection hidden="1"/>
    </xf>
    <xf numFmtId="169" fontId="0" fillId="35" borderId="10" xfId="0" applyNumberFormat="1" applyFill="1" applyBorder="1" applyAlignment="1" applyProtection="1">
      <alignment horizontal="center"/>
      <protection hidden="1"/>
    </xf>
    <xf numFmtId="169" fontId="1" fillId="35" borderId="21" xfId="0" applyNumberFormat="1" applyFont="1" applyFill="1" applyBorder="1" applyAlignment="1">
      <alignment horizontal="center"/>
    </xf>
    <xf numFmtId="169" fontId="0" fillId="35" borderId="45" xfId="0" applyNumberFormat="1" applyFill="1" applyBorder="1" applyAlignment="1" applyProtection="1">
      <alignment horizontal="center"/>
      <protection hidden="1"/>
    </xf>
    <xf numFmtId="169" fontId="0" fillId="33" borderId="47" xfId="0" applyNumberFormat="1" applyFill="1" applyBorder="1" applyAlignment="1" applyProtection="1">
      <alignment horizontal="center"/>
      <protection hidden="1"/>
    </xf>
    <xf numFmtId="169" fontId="1" fillId="33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MECSB!$C$6:$C$13</c:f>
              <c:numCache/>
            </c:numRef>
          </c:xVal>
          <c:yVal>
            <c:numRef>
              <c:f>MECSB!$D$6:$D$13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27177072"/>
        <c:axId val="43267057"/>
      </c:scatterChart>
      <c:valAx>
        <c:axId val="2717707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057"/>
        <c:crosses val="autoZero"/>
        <c:crossBetween val="midCat"/>
        <c:dispUnits/>
        <c:majorUnit val="64"/>
        <c:minorUnit val="32"/>
      </c:valAx>
      <c:valAx>
        <c:axId val="4326705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MEPTR!$T$6:$T$14</c:f>
              <c:numCache/>
            </c:numRef>
          </c:xVal>
          <c:yVal>
            <c:numRef>
              <c:f>MEPTR!$U$6:$U$14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65463370"/>
        <c:axId val="52299419"/>
      </c:scatterChart>
      <c:valAx>
        <c:axId val="654633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419"/>
        <c:crosses val="autoZero"/>
        <c:crossBetween val="midCat"/>
        <c:dispUnits/>
        <c:majorUnit val="64"/>
        <c:minorUnit val="32"/>
      </c:valAx>
      <c:valAx>
        <c:axId val="5229941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337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MECY!$C$6:$C$13</c:f>
              <c:numCache/>
            </c:numRef>
          </c:xVal>
          <c:yVal>
            <c:numRef>
              <c:f>MECY!$D$6:$D$13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932724"/>
        <c:axId val="8394517"/>
      </c:scatterChart>
      <c:valAx>
        <c:axId val="93272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 val="autoZero"/>
        <c:crossBetween val="midCat"/>
        <c:dispUnits/>
        <c:majorUnit val="64"/>
        <c:minorUnit val="32"/>
      </c:valAx>
      <c:valAx>
        <c:axId val="83945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MECY!$T$6:$T$13</c:f>
              <c:numCache/>
            </c:numRef>
          </c:xVal>
          <c:yVal>
            <c:numRef>
              <c:f>MECY!$U$6:$U$13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MECY!$C$6:$C$13</c:f>
              <c:numCache/>
            </c:numRef>
          </c:xVal>
          <c:yVal>
            <c:numRef>
              <c:f>MECY!$F$6:$F$13</c:f>
              <c:numCache/>
            </c:numRef>
          </c:yVal>
          <c:smooth val="0"/>
        </c:ser>
        <c:axId val="8441790"/>
        <c:axId val="8867247"/>
      </c:scatterChart>
      <c:valAx>
        <c:axId val="84417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 val="autoZero"/>
        <c:crossBetween val="midCat"/>
        <c:dispUnits/>
        <c:majorUnit val="64"/>
        <c:minorUnit val="32"/>
      </c:valAx>
      <c:valAx>
        <c:axId val="886724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MEPCY7!$C$6:$C$13</c:f>
              <c:numCache/>
            </c:numRef>
          </c:xVal>
          <c:yVal>
            <c:numRef>
              <c:f>MEPCY7!$D$6:$D$13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12696360"/>
        <c:axId val="47158377"/>
      </c:scatterChart>
      <c:valAx>
        <c:axId val="1269636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 val="autoZero"/>
        <c:crossBetween val="midCat"/>
        <c:dispUnits/>
        <c:majorUnit val="64"/>
        <c:minorUnit val="32"/>
      </c:valAx>
      <c:valAx>
        <c:axId val="4715837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MEPCY7!$T$6:$T$13</c:f>
              <c:numCache/>
            </c:numRef>
          </c:xVal>
          <c:yVal>
            <c:numRef>
              <c:f>MEPCY7!$U$6:$U$13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MEPCY7!$C$6:$C$13</c:f>
              <c:numCache/>
            </c:numRef>
          </c:xVal>
          <c:yVal>
            <c:numRef>
              <c:f>MEPCY7!$F$6:$F$13</c:f>
              <c:numCache/>
            </c:numRef>
          </c:yVal>
          <c:smooth val="0"/>
        </c:ser>
        <c:axId val="21772210"/>
        <c:axId val="61732163"/>
      </c:scatterChart>
      <c:valAx>
        <c:axId val="2177221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2163"/>
        <c:crosses val="autoZero"/>
        <c:crossBetween val="midCat"/>
        <c:dispUnits/>
        <c:majorUnit val="64"/>
        <c:minorUnit val="32"/>
      </c:valAx>
      <c:valAx>
        <c:axId val="6173216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MEAP!$C$6:$C$13</c:f>
              <c:numCache/>
            </c:numRef>
          </c:xVal>
          <c:yVal>
            <c:numRef>
              <c:f>MEAP!$D$6:$D$13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18718556"/>
        <c:axId val="34249277"/>
      </c:scatterChart>
      <c:valAx>
        <c:axId val="1871855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277"/>
        <c:crosses val="autoZero"/>
        <c:crossBetween val="midCat"/>
        <c:dispUnits/>
        <c:majorUnit val="64"/>
        <c:minorUnit val="32"/>
      </c:valAx>
      <c:valAx>
        <c:axId val="3424927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MEAP!$T$6:$T$13</c:f>
              <c:numCache/>
            </c:numRef>
          </c:xVal>
          <c:yVal>
            <c:numRef>
              <c:f>MEAP!$U$6:$U$13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MEAP!$C$6:$C$13</c:f>
              <c:numCache/>
            </c:numRef>
          </c:xVal>
          <c:yVal>
            <c:numRef>
              <c:f>MEAP!$F$6:$F$13</c:f>
              <c:numCache/>
            </c:numRef>
          </c:yVal>
          <c:smooth val="0"/>
        </c:ser>
        <c:axId val="39808038"/>
        <c:axId val="22728023"/>
      </c:scatterChart>
      <c:valAx>
        <c:axId val="398080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8023"/>
        <c:crosses val="autoZero"/>
        <c:crossBetween val="midCat"/>
        <c:dispUnits/>
        <c:majorUnit val="64"/>
        <c:minorUnit val="32"/>
      </c:valAx>
      <c:valAx>
        <c:axId val="2272802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MEAPCY7!$C$6:$C$13</c:f>
              <c:numCache/>
            </c:numRef>
          </c:xVal>
          <c:yVal>
            <c:numRef>
              <c:f>MEAPCY7!$D$6:$D$13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3225616"/>
        <c:axId val="29030545"/>
      </c:scatterChart>
      <c:valAx>
        <c:axId val="32256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0545"/>
        <c:crosses val="autoZero"/>
        <c:crossBetween val="midCat"/>
        <c:dispUnits/>
        <c:majorUnit val="64"/>
        <c:minorUnit val="32"/>
      </c:valAx>
      <c:valAx>
        <c:axId val="2903054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MEAPCY7!$T$6:$T$13</c:f>
              <c:numCache/>
            </c:numRef>
          </c:xVal>
          <c:yVal>
            <c:numRef>
              <c:f>MEAPCY7!$U$6:$U$13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MEAPCY7!$C$6:$C$13</c:f>
              <c:numCache/>
            </c:numRef>
          </c:xVal>
          <c:yVal>
            <c:numRef>
              <c:f>MEAPCY7!$F$6:$F$13</c:f>
              <c:numCache/>
            </c:numRef>
          </c:yVal>
          <c:smooth val="0"/>
        </c:ser>
        <c:axId val="59948314"/>
        <c:axId val="2663915"/>
      </c:scatterChart>
      <c:valAx>
        <c:axId val="5994831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915"/>
        <c:crosses val="autoZero"/>
        <c:crossBetween val="midCat"/>
        <c:dispUnits/>
        <c:majorUnit val="64"/>
        <c:minorUnit val="32"/>
      </c:valAx>
      <c:valAx>
        <c:axId val="266391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MECSB!$T$6:$T$11</c:f>
              <c:numCache/>
            </c:numRef>
          </c:xVal>
          <c:yVal>
            <c:numRef>
              <c:f>MECSB!$U$6:$U$11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MECSB!$C$6:$C$13</c:f>
              <c:numCache/>
            </c:numRef>
          </c:xVal>
          <c:yVal>
            <c:numRef>
              <c:f>MECSB!$F$6:$F$13</c:f>
              <c:numCache/>
            </c:numRef>
          </c:yVal>
          <c:smooth val="0"/>
        </c:ser>
        <c:axId val="53859194"/>
        <c:axId val="14970699"/>
      </c:scatterChart>
      <c:valAx>
        <c:axId val="5385919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0699"/>
        <c:crosses val="autoZero"/>
        <c:crossBetween val="midCat"/>
        <c:dispUnits/>
        <c:majorUnit val="64"/>
        <c:minorUnit val="32"/>
      </c:valAx>
      <c:valAx>
        <c:axId val="1497069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919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MEBFP!$C$6:$C$13</c:f>
              <c:numCache/>
            </c:numRef>
          </c:xVal>
          <c:yVal>
            <c:numRef>
              <c:f>MEBFP!$D$6:$D$13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077"/>
        <c:crosses val="autoZero"/>
        <c:crossBetween val="midCat"/>
        <c:dispUnits/>
        <c:majorUnit val="64"/>
        <c:minorUnit val="32"/>
      </c:valAx>
      <c:valAx>
        <c:axId val="466707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MEBFP!$T$6:$T$11</c:f>
              <c:numCache/>
            </c:numRef>
          </c:xVal>
          <c:yVal>
            <c:numRef>
              <c:f>MEBFP!$U$6:$U$11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MEBFP!$C$6:$C$13</c:f>
              <c:numCache/>
            </c:numRef>
          </c:xVal>
          <c:yVal>
            <c:numRef>
              <c:f>MEBFP!$F$6:$F$13</c:f>
              <c:numCache/>
            </c:numRef>
          </c:yVal>
          <c:smooth val="0"/>
        </c:ser>
        <c:axId val="42003694"/>
        <c:axId val="42488927"/>
      </c:scatterChart>
      <c:valAx>
        <c:axId val="4200369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8927"/>
        <c:crosses val="autoZero"/>
        <c:crossBetween val="midCat"/>
        <c:dispUnits/>
        <c:majorUnit val="64"/>
        <c:minorUnit val="32"/>
      </c:valAx>
      <c:valAx>
        <c:axId val="4248892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369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MEFL!$C$6:$C$13</c:f>
              <c:numCache/>
            </c:numRef>
          </c:xVal>
          <c:yVal>
            <c:numRef>
              <c:f>MEFL!$D$6:$D$13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46856024"/>
        <c:axId val="19051033"/>
      </c:scatterChart>
      <c:valAx>
        <c:axId val="4685602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1033"/>
        <c:crosses val="autoZero"/>
        <c:crossBetween val="midCat"/>
        <c:dispUnits/>
        <c:majorUnit val="64"/>
        <c:minorUnit val="32"/>
      </c:valAx>
      <c:valAx>
        <c:axId val="1905103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602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MEFL!$C$6:$C$13</c:f>
              <c:numCache/>
            </c:numRef>
          </c:xVal>
          <c:yVal>
            <c:numRef>
              <c:f>MEFL!$F$6:$F$13</c:f>
              <c:numCache/>
            </c:numRef>
          </c:yVal>
          <c:smooth val="0"/>
        </c:ser>
        <c:axId val="37241570"/>
        <c:axId val="66738675"/>
      </c:scatterChart>
      <c:valAx>
        <c:axId val="372415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8675"/>
        <c:crosses val="autoZero"/>
        <c:crossBetween val="midCat"/>
        <c:dispUnits/>
        <c:majorUnit val="64"/>
        <c:minorUnit val="32"/>
      </c:valAx>
      <c:valAx>
        <c:axId val="6673867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MEPE!$C$6:$C$13</c:f>
              <c:numCache/>
            </c:numRef>
          </c:xVal>
          <c:yVal>
            <c:numRef>
              <c:f>MEPE!$D$6:$D$13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63777164"/>
        <c:axId val="37123565"/>
      </c:scatterChart>
      <c:valAx>
        <c:axId val="6377716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3565"/>
        <c:crosses val="autoZero"/>
        <c:crossBetween val="midCat"/>
        <c:dispUnits/>
        <c:majorUnit val="64"/>
        <c:minorUnit val="32"/>
      </c:valAx>
      <c:valAx>
        <c:axId val="3712356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MEPE!$T$6:$T$13</c:f>
              <c:numCache/>
            </c:numRef>
          </c:xVal>
          <c:yVal>
            <c:numRef>
              <c:f>MEPE!$U$6:$U$13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MEPE!$C$6:$C$13</c:f>
              <c:numCache/>
            </c:numRef>
          </c:xVal>
          <c:yVal>
            <c:numRef>
              <c:f>MEPE!$F$6:$F$13</c:f>
              <c:numCache/>
            </c:numRef>
          </c:yVal>
          <c:smooth val="0"/>
        </c:ser>
        <c:axId val="65676630"/>
        <c:axId val="54218759"/>
      </c:scatterChart>
      <c:valAx>
        <c:axId val="6567663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 val="autoZero"/>
        <c:crossBetween val="midCat"/>
        <c:dispUnits/>
        <c:majorUnit val="64"/>
        <c:minorUnit val="32"/>
      </c:valAx>
      <c:valAx>
        <c:axId val="5421875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6630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42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MEPTR!$C$7:$C$14</c:f>
              <c:numCache/>
            </c:numRef>
          </c:xVal>
          <c:yVal>
            <c:numRef>
              <c:f>MEPTR!$D$7:$D$14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MEPTR!$C$7:$C$14</c:f>
              <c:numCache/>
            </c:numRef>
          </c:xVal>
          <c:yVal>
            <c:numRef>
              <c:f>MEPTR!$F$7:$F$14</c:f>
              <c:numCache/>
            </c:numRef>
          </c:yVal>
          <c:smooth val="0"/>
        </c:ser>
        <c:axId val="18206784"/>
        <c:axId val="29643329"/>
      </c:scatterChart>
      <c:valAx>
        <c:axId val="1820678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3329"/>
        <c:crosses val="autoZero"/>
        <c:crossBetween val="midCat"/>
        <c:dispUnits/>
        <c:majorUnit val="64"/>
        <c:minorUnit val="32"/>
      </c:valAx>
      <c:valAx>
        <c:axId val="2964332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X6" sqref="X6:X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6" t="s">
        <v>29</v>
      </c>
      <c r="C1" s="35"/>
      <c r="D1" s="31"/>
      <c r="E1" s="31"/>
      <c r="F1" s="31"/>
      <c r="G1" s="30"/>
      <c r="J1" s="28"/>
    </row>
    <row r="3" spans="2:18" ht="28.5" thickBot="1">
      <c r="B3" s="72" t="s">
        <v>9</v>
      </c>
      <c r="C3" s="10"/>
      <c r="D3" s="10"/>
      <c r="E3" s="10"/>
      <c r="F3" s="10"/>
      <c r="R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93</v>
      </c>
      <c r="E5" s="3" t="s">
        <v>94</v>
      </c>
      <c r="F5" s="3" t="s">
        <v>13</v>
      </c>
      <c r="G5" s="7" t="s">
        <v>10</v>
      </c>
      <c r="H5" s="4" t="s">
        <v>95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93</v>
      </c>
      <c r="V5" s="3" t="s">
        <v>94</v>
      </c>
      <c r="W5" s="3" t="s">
        <v>13</v>
      </c>
      <c r="X5" s="7" t="s">
        <v>10</v>
      </c>
      <c r="Y5" s="4" t="s">
        <v>95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0">
        <v>11.2698405795636</v>
      </c>
      <c r="D6" s="68"/>
      <c r="E6" s="17"/>
      <c r="F6" s="17">
        <f>H$15*C6+H$16</f>
        <v>1.8071608359764406</v>
      </c>
      <c r="G6" s="44"/>
      <c r="H6" s="46">
        <f>10^F6</f>
        <v>64.14470851684733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96</v>
      </c>
      <c r="S6" s="9">
        <v>1</v>
      </c>
      <c r="T6" s="81">
        <f aca="true" t="shared" si="0" ref="T6:T13">M50</f>
        <v>0</v>
      </c>
      <c r="U6" s="112">
        <f aca="true" t="shared" si="1" ref="U6:U13">O50</f>
        <v>43.6308687720404</v>
      </c>
      <c r="V6" s="17">
        <f aca="true" t="shared" si="2" ref="V6:V13">LOG10(U6)</f>
        <v>1.6397938606867228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56"/>
      <c r="AC6" s="156"/>
      <c r="AD6" s="157"/>
    </row>
    <row r="7" spans="2:30" ht="15">
      <c r="B7" s="9">
        <v>2</v>
      </c>
      <c r="C7" s="120">
        <v>46.77006564264891</v>
      </c>
      <c r="D7" s="68">
        <v>216</v>
      </c>
      <c r="E7" s="17">
        <f aca="true" t="shared" si="5" ref="E7:E13">LOG10(D7)</f>
        <v>2.3344537511509307</v>
      </c>
      <c r="F7" s="17">
        <f aca="true" t="shared" si="6" ref="F7:F13">H$15*C7+H$16</f>
        <v>2.334370182813794</v>
      </c>
      <c r="G7" s="79">
        <f>((ABS(F7-E7))/F7)</f>
        <v>3.579909379916254E-05</v>
      </c>
      <c r="H7" s="46">
        <f aca="true" t="shared" si="7" ref="H7:H13">10^F7</f>
        <v>215.9584405858414</v>
      </c>
      <c r="J7" s="55" t="s">
        <v>27</v>
      </c>
      <c r="K7" s="56"/>
      <c r="L7" s="25"/>
      <c r="M7" s="80"/>
      <c r="N7" s="120"/>
      <c r="O7" s="27">
        <f aca="true" t="shared" si="8" ref="O7:O18">H$15*N7+H$16</f>
        <v>1.6397938606867226</v>
      </c>
      <c r="P7" s="70">
        <f aca="true" t="shared" si="9" ref="P7:P18">10^O7</f>
        <v>43.6308687720404</v>
      </c>
      <c r="S7" s="9">
        <v>2</v>
      </c>
      <c r="T7" s="81">
        <f t="shared" si="0"/>
        <v>0</v>
      </c>
      <c r="U7" s="112">
        <f t="shared" si="1"/>
        <v>43.6308687720404</v>
      </c>
      <c r="V7" s="17">
        <f t="shared" si="2"/>
        <v>1.6397938606867228</v>
      </c>
      <c r="W7" s="17" t="e">
        <f t="shared" si="3"/>
        <v>#DIV/0!</v>
      </c>
      <c r="X7" s="79" t="e">
        <f aca="true" t="shared" si="10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96</v>
      </c>
    </row>
    <row r="8" spans="2:30" ht="13.5" thickBot="1">
      <c r="B8" s="9">
        <v>3</v>
      </c>
      <c r="C8" s="120">
        <v>69.13700014975007</v>
      </c>
      <c r="D8" s="68">
        <v>464</v>
      </c>
      <c r="E8" s="17">
        <f t="shared" si="5"/>
        <v>2.6665179805548807</v>
      </c>
      <c r="F8" s="17">
        <f t="shared" si="6"/>
        <v>2.6665386947397813</v>
      </c>
      <c r="G8" s="79">
        <f aca="true" t="shared" si="11" ref="G8:G13">((ABS(F8-E8))/F8)</f>
        <v>7.768192129199361E-06</v>
      </c>
      <c r="H8" s="46">
        <f t="shared" si="7"/>
        <v>464.0221315522326</v>
      </c>
      <c r="J8" s="57" t="s">
        <v>20</v>
      </c>
      <c r="K8" s="58" t="s">
        <v>21</v>
      </c>
      <c r="L8" s="25"/>
      <c r="M8" s="80"/>
      <c r="N8" s="120"/>
      <c r="O8" s="27">
        <f t="shared" si="8"/>
        <v>1.6397938606867226</v>
      </c>
      <c r="P8" s="70">
        <f t="shared" si="9"/>
        <v>43.6308687720404</v>
      </c>
      <c r="S8" s="9">
        <v>3</v>
      </c>
      <c r="T8" s="81">
        <f t="shared" si="0"/>
        <v>0</v>
      </c>
      <c r="U8" s="112">
        <f t="shared" si="1"/>
        <v>43.6308687720404</v>
      </c>
      <c r="V8" s="17">
        <f t="shared" si="2"/>
        <v>1.6397938606867228</v>
      </c>
      <c r="W8" s="17" t="e">
        <f t="shared" si="3"/>
        <v>#DIV/0!</v>
      </c>
      <c r="X8" s="79" t="e">
        <f t="shared" si="10"/>
        <v>#DIV/0!</v>
      </c>
      <c r="Y8" s="46" t="e">
        <f t="shared" si="4"/>
        <v>#DIV/0!</v>
      </c>
      <c r="AA8" s="114"/>
      <c r="AB8" s="66"/>
      <c r="AC8" s="115" t="e">
        <f aca="true" t="shared" si="12" ref="AC8:AC19">Y$15*AB8+Y$16</f>
        <v>#DIV/0!</v>
      </c>
      <c r="AD8" s="70" t="e">
        <f aca="true" t="shared" si="13" ref="AD8:AD19">10^AC8</f>
        <v>#DIV/0!</v>
      </c>
    </row>
    <row r="9" spans="2:30" ht="12.75">
      <c r="B9" s="9">
        <v>4</v>
      </c>
      <c r="C9" s="120">
        <v>97.70225338262094</v>
      </c>
      <c r="D9" s="68">
        <v>1232</v>
      </c>
      <c r="E9" s="17">
        <f t="shared" si="5"/>
        <v>3.090610707828407</v>
      </c>
      <c r="F9" s="17">
        <f t="shared" si="6"/>
        <v>3.0907576531374668</v>
      </c>
      <c r="G9" s="79">
        <f t="shared" si="11"/>
        <v>4.754345877320152E-05</v>
      </c>
      <c r="H9" s="46">
        <f t="shared" si="7"/>
        <v>1232.4169227540326</v>
      </c>
      <c r="J9" s="66"/>
      <c r="K9" s="1">
        <f aca="true" t="shared" si="14" ref="K9:K16">J9/4</f>
        <v>0</v>
      </c>
      <c r="L9" s="25"/>
      <c r="M9" s="80"/>
      <c r="N9" s="120"/>
      <c r="O9" s="27">
        <f t="shared" si="8"/>
        <v>1.6397938606867226</v>
      </c>
      <c r="P9" s="70">
        <f t="shared" si="9"/>
        <v>43.6308687720404</v>
      </c>
      <c r="S9" s="9">
        <v>4</v>
      </c>
      <c r="T9" s="81">
        <f t="shared" si="0"/>
        <v>0</v>
      </c>
      <c r="U9" s="112">
        <f t="shared" si="1"/>
        <v>43.6308687720404</v>
      </c>
      <c r="V9" s="17">
        <f t="shared" si="2"/>
        <v>1.6397938606867228</v>
      </c>
      <c r="W9" s="17" t="e">
        <f t="shared" si="3"/>
        <v>#DIV/0!</v>
      </c>
      <c r="X9" s="79" t="e">
        <f t="shared" si="10"/>
        <v>#DIV/0!</v>
      </c>
      <c r="Y9" s="46" t="e">
        <f t="shared" si="4"/>
        <v>#DIV/0!</v>
      </c>
      <c r="AA9" s="114"/>
      <c r="AB9" s="66"/>
      <c r="AC9" s="115" t="e">
        <f t="shared" si="12"/>
        <v>#DIV/0!</v>
      </c>
      <c r="AD9" s="70" t="e">
        <f t="shared" si="13"/>
        <v>#DIV/0!</v>
      </c>
    </row>
    <row r="10" spans="2:30" ht="12.75">
      <c r="B10" s="9">
        <v>5</v>
      </c>
      <c r="C10" s="120">
        <v>123.12407814983614</v>
      </c>
      <c r="D10" s="68">
        <v>2940</v>
      </c>
      <c r="E10" s="17">
        <f t="shared" si="5"/>
        <v>3.4683473304121573</v>
      </c>
      <c r="F10" s="17">
        <f t="shared" si="6"/>
        <v>3.468293953460076</v>
      </c>
      <c r="G10" s="79">
        <f t="shared" si="11"/>
        <v>1.538997351368015E-05</v>
      </c>
      <c r="H10" s="46">
        <f t="shared" si="7"/>
        <v>2939.6386815803066</v>
      </c>
      <c r="J10" s="66"/>
      <c r="K10" s="1">
        <f t="shared" si="14"/>
        <v>0</v>
      </c>
      <c r="L10" s="25"/>
      <c r="M10" s="80"/>
      <c r="N10" s="120"/>
      <c r="O10" s="27">
        <f t="shared" si="8"/>
        <v>1.6397938606867226</v>
      </c>
      <c r="P10" s="70">
        <f t="shared" si="9"/>
        <v>43.6308687720404</v>
      </c>
      <c r="S10" s="9">
        <v>5</v>
      </c>
      <c r="T10" s="81">
        <f t="shared" si="0"/>
        <v>0</v>
      </c>
      <c r="U10" s="112">
        <f t="shared" si="1"/>
        <v>43.6308687720404</v>
      </c>
      <c r="V10" s="17">
        <f t="shared" si="2"/>
        <v>1.6397938606867228</v>
      </c>
      <c r="W10" s="17" t="e">
        <f t="shared" si="3"/>
        <v>#DIV/0!</v>
      </c>
      <c r="X10" s="79" t="e">
        <f t="shared" si="10"/>
        <v>#DIV/0!</v>
      </c>
      <c r="Y10" s="46" t="e">
        <f t="shared" si="4"/>
        <v>#DIV/0!</v>
      </c>
      <c r="AA10" s="114"/>
      <c r="AB10" s="66"/>
      <c r="AC10" s="115" t="e">
        <f t="shared" si="12"/>
        <v>#DIV/0!</v>
      </c>
      <c r="AD10" s="70" t="e">
        <f t="shared" si="13"/>
        <v>#DIV/0!</v>
      </c>
    </row>
    <row r="11" spans="2:30" ht="12.75">
      <c r="B11" s="9">
        <v>6</v>
      </c>
      <c r="C11" s="120">
        <v>151.16507938262154</v>
      </c>
      <c r="D11" s="68">
        <v>7669</v>
      </c>
      <c r="E11" s="17">
        <f t="shared" si="5"/>
        <v>3.8847387377696316</v>
      </c>
      <c r="F11" s="17">
        <f t="shared" si="6"/>
        <v>3.8847273117931964</v>
      </c>
      <c r="G11" s="79">
        <f t="shared" si="11"/>
        <v>2.9412557222570044E-06</v>
      </c>
      <c r="H11" s="46">
        <f t="shared" si="7"/>
        <v>7668.79823676272</v>
      </c>
      <c r="J11" s="66"/>
      <c r="K11" s="1">
        <f t="shared" si="14"/>
        <v>0</v>
      </c>
      <c r="L11" s="25"/>
      <c r="M11" s="80"/>
      <c r="N11" s="120"/>
      <c r="O11" s="27">
        <f t="shared" si="8"/>
        <v>1.6397938606867226</v>
      </c>
      <c r="P11" s="70">
        <f t="shared" si="9"/>
        <v>43.6308687720404</v>
      </c>
      <c r="S11" s="9">
        <v>6</v>
      </c>
      <c r="T11" s="81">
        <f t="shared" si="0"/>
        <v>0</v>
      </c>
      <c r="U11" s="112">
        <f t="shared" si="1"/>
        <v>43.6308687720404</v>
      </c>
      <c r="V11" s="17">
        <f t="shared" si="2"/>
        <v>1.6397938606867228</v>
      </c>
      <c r="W11" s="17" t="e">
        <f t="shared" si="3"/>
        <v>#DIV/0!</v>
      </c>
      <c r="X11" s="79" t="e">
        <f t="shared" si="10"/>
        <v>#DIV/0!</v>
      </c>
      <c r="Y11" s="46" t="e">
        <f t="shared" si="4"/>
        <v>#DIV/0!</v>
      </c>
      <c r="AA11" s="114"/>
      <c r="AB11" s="66"/>
      <c r="AC11" s="115" t="e">
        <f t="shared" si="12"/>
        <v>#DIV/0!</v>
      </c>
      <c r="AD11" s="70" t="e">
        <f t="shared" si="13"/>
        <v>#DIV/0!</v>
      </c>
    </row>
    <row r="12" spans="2:30" ht="12.75">
      <c r="B12" s="9">
        <v>7</v>
      </c>
      <c r="C12" s="120">
        <v>178.92030666563704</v>
      </c>
      <c r="D12" s="68">
        <v>19812</v>
      </c>
      <c r="E12" s="17">
        <f t="shared" si="5"/>
        <v>4.296928319310418</v>
      </c>
      <c r="F12" s="17">
        <f t="shared" si="6"/>
        <v>4.296916677387296</v>
      </c>
      <c r="G12" s="79">
        <f t="shared" si="11"/>
        <v>2.7093667381740556E-06</v>
      </c>
      <c r="H12" s="46">
        <f t="shared" si="7"/>
        <v>19811.4689163711</v>
      </c>
      <c r="J12" s="66"/>
      <c r="K12" s="1">
        <f t="shared" si="14"/>
        <v>0</v>
      </c>
      <c r="L12" s="25"/>
      <c r="M12" s="80"/>
      <c r="N12" s="120"/>
      <c r="O12" s="27">
        <f t="shared" si="8"/>
        <v>1.6397938606867226</v>
      </c>
      <c r="P12" s="70">
        <f t="shared" si="9"/>
        <v>43.6308687720404</v>
      </c>
      <c r="S12" s="9">
        <v>7</v>
      </c>
      <c r="T12" s="81">
        <f t="shared" si="0"/>
        <v>0</v>
      </c>
      <c r="U12" s="112">
        <f t="shared" si="1"/>
        <v>43.6308687720404</v>
      </c>
      <c r="V12" s="17">
        <f t="shared" si="2"/>
        <v>1.6397938606867228</v>
      </c>
      <c r="W12" s="17" t="e">
        <f t="shared" si="3"/>
        <v>#DIV/0!</v>
      </c>
      <c r="X12" s="79" t="e">
        <f t="shared" si="10"/>
        <v>#DIV/0!</v>
      </c>
      <c r="Y12" s="46" t="e">
        <f t="shared" si="4"/>
        <v>#DIV/0!</v>
      </c>
      <c r="AA12" s="114"/>
      <c r="AB12" s="66"/>
      <c r="AC12" s="115" t="e">
        <f t="shared" si="12"/>
        <v>#DIV/0!</v>
      </c>
      <c r="AD12" s="70" t="e">
        <f t="shared" si="13"/>
        <v>#DIV/0!</v>
      </c>
    </row>
    <row r="13" spans="2:30" ht="13.5" thickBot="1">
      <c r="B13" s="9">
        <v>8</v>
      </c>
      <c r="C13" s="120">
        <v>195.95538815745715</v>
      </c>
      <c r="D13" s="129">
        <v>35474</v>
      </c>
      <c r="E13" s="17">
        <f t="shared" si="5"/>
        <v>4.549910161688267</v>
      </c>
      <c r="F13" s="17">
        <f t="shared" si="6"/>
        <v>4.5499025153830805</v>
      </c>
      <c r="G13" s="79">
        <f t="shared" si="11"/>
        <v>1.6805426403085634E-06</v>
      </c>
      <c r="H13" s="46">
        <f t="shared" si="7"/>
        <v>35473.37544073507</v>
      </c>
      <c r="J13" s="66"/>
      <c r="K13" s="1">
        <f t="shared" si="14"/>
        <v>0</v>
      </c>
      <c r="L13" s="25"/>
      <c r="M13" s="80"/>
      <c r="N13" s="120"/>
      <c r="O13" s="27">
        <f t="shared" si="8"/>
        <v>1.6397938606867226</v>
      </c>
      <c r="P13" s="70">
        <f t="shared" si="9"/>
        <v>43.6308687720404</v>
      </c>
      <c r="S13" s="9">
        <v>8</v>
      </c>
      <c r="T13" s="81">
        <f t="shared" si="0"/>
        <v>0</v>
      </c>
      <c r="U13" s="112">
        <f t="shared" si="1"/>
        <v>43.6308687720404</v>
      </c>
      <c r="V13" s="17">
        <f t="shared" si="2"/>
        <v>1.6397938606867228</v>
      </c>
      <c r="W13" s="17" t="e">
        <f t="shared" si="3"/>
        <v>#DIV/0!</v>
      </c>
      <c r="X13" s="79" t="e">
        <f t="shared" si="10"/>
        <v>#DIV/0!</v>
      </c>
      <c r="Y13" s="46" t="e">
        <f t="shared" si="4"/>
        <v>#DIV/0!</v>
      </c>
      <c r="AA13" s="114"/>
      <c r="AB13" s="66"/>
      <c r="AC13" s="115" t="e">
        <f t="shared" si="12"/>
        <v>#DIV/0!</v>
      </c>
      <c r="AD13" s="70" t="e">
        <f t="shared" si="13"/>
        <v>#DIV/0!</v>
      </c>
    </row>
    <row r="14" spans="5:30" ht="13.5" thickBot="1">
      <c r="E14" s="162" t="s">
        <v>54</v>
      </c>
      <c r="F14" s="163"/>
      <c r="G14" s="98">
        <f>AVERAGE(G7:G13)</f>
        <v>1.6261697616569027E-05</v>
      </c>
      <c r="I14" s="24"/>
      <c r="J14" s="66"/>
      <c r="K14" s="1">
        <f t="shared" si="14"/>
        <v>0</v>
      </c>
      <c r="L14" s="25"/>
      <c r="M14" s="80"/>
      <c r="N14" s="66"/>
      <c r="O14" s="27">
        <f t="shared" si="8"/>
        <v>1.6397938606867226</v>
      </c>
      <c r="P14" s="70">
        <f t="shared" si="9"/>
        <v>43.6308687720404</v>
      </c>
      <c r="V14" s="162" t="s">
        <v>54</v>
      </c>
      <c r="W14" s="163"/>
      <c r="X14" s="98" t="e">
        <f>AVERAGE(X6:X11)</f>
        <v>#DIV/0!</v>
      </c>
      <c r="AA14" s="114"/>
      <c r="AB14" s="66"/>
      <c r="AC14" s="115" t="e">
        <f t="shared" si="12"/>
        <v>#DIV/0!</v>
      </c>
      <c r="AD14" s="70" t="e">
        <f t="shared" si="13"/>
        <v>#DIV/0!</v>
      </c>
    </row>
    <row r="15" spans="7:30" ht="12.75">
      <c r="G15" s="91" t="s">
        <v>30</v>
      </c>
      <c r="H15" s="92">
        <f>SLOPE(E7:E13,C7:C13)</f>
        <v>0.014850873364900695</v>
      </c>
      <c r="I15" s="24"/>
      <c r="J15" s="66"/>
      <c r="K15" s="1">
        <f t="shared" si="14"/>
        <v>0</v>
      </c>
      <c r="L15" s="25"/>
      <c r="M15" s="80"/>
      <c r="N15" s="66"/>
      <c r="O15" s="27">
        <f t="shared" si="8"/>
        <v>1.6397938606867226</v>
      </c>
      <c r="P15" s="70">
        <f t="shared" si="9"/>
        <v>43.6308687720404</v>
      </c>
      <c r="X15" s="91" t="s">
        <v>30</v>
      </c>
      <c r="Y15" s="92" t="e">
        <f>SLOPE(V7:V11,T7:T11)</f>
        <v>#DIV/0!</v>
      </c>
      <c r="AA15" s="114"/>
      <c r="AB15" s="66"/>
      <c r="AC15" s="115" t="e">
        <f t="shared" si="12"/>
        <v>#DIV/0!</v>
      </c>
      <c r="AD15" s="70" t="e">
        <f t="shared" si="13"/>
        <v>#DIV/0!</v>
      </c>
    </row>
    <row r="16" spans="7:30" ht="12.75">
      <c r="G16" s="93" t="s">
        <v>31</v>
      </c>
      <c r="H16" s="94">
        <f>INTERCEPT(E7:E13,C7:C13)</f>
        <v>1.6397938606867226</v>
      </c>
      <c r="I16" s="24"/>
      <c r="J16" s="66"/>
      <c r="K16" s="1">
        <f t="shared" si="14"/>
        <v>0</v>
      </c>
      <c r="L16" s="25"/>
      <c r="M16" s="80"/>
      <c r="N16" s="66"/>
      <c r="O16" s="27">
        <f t="shared" si="8"/>
        <v>1.6397938606867226</v>
      </c>
      <c r="P16" s="70">
        <f t="shared" si="9"/>
        <v>43.6308687720404</v>
      </c>
      <c r="X16" s="93" t="s">
        <v>31</v>
      </c>
      <c r="Y16" s="94" t="e">
        <f>INTERCEPT(V7:V11,T7:T11)</f>
        <v>#DIV/0!</v>
      </c>
      <c r="AA16" s="114"/>
      <c r="AB16" s="66"/>
      <c r="AC16" s="115" t="e">
        <f t="shared" si="12"/>
        <v>#DIV/0!</v>
      </c>
      <c r="AD16" s="70" t="e">
        <f t="shared" si="13"/>
        <v>#DIV/0!</v>
      </c>
    </row>
    <row r="17" spans="7:30" ht="13.5" thickBot="1">
      <c r="G17" s="95" t="s">
        <v>32</v>
      </c>
      <c r="H17" s="96">
        <f>RSQ(E7:E13,C7:C13)</f>
        <v>0.9999999921533218</v>
      </c>
      <c r="L17" s="25"/>
      <c r="M17" s="80"/>
      <c r="N17" s="66"/>
      <c r="O17" s="27">
        <f t="shared" si="8"/>
        <v>1.6397938606867226</v>
      </c>
      <c r="P17" s="70">
        <f t="shared" si="9"/>
        <v>43.6308687720404</v>
      </c>
      <c r="X17" s="95" t="s">
        <v>32</v>
      </c>
      <c r="Y17" s="96" t="e">
        <f>RSQ(V7:V11,T7:T11)</f>
        <v>#DIV/0!</v>
      </c>
      <c r="AA17" s="114"/>
      <c r="AB17" s="66"/>
      <c r="AC17" s="115" t="e">
        <f t="shared" si="12"/>
        <v>#DIV/0!</v>
      </c>
      <c r="AD17" s="70" t="e">
        <f t="shared" si="13"/>
        <v>#DIV/0!</v>
      </c>
    </row>
    <row r="18" spans="12:30" ht="13.5" thickBot="1">
      <c r="L18" s="25"/>
      <c r="M18" s="80"/>
      <c r="N18" s="66"/>
      <c r="O18" s="27">
        <f t="shared" si="8"/>
        <v>1.6397938606867226</v>
      </c>
      <c r="P18" s="70">
        <f t="shared" si="9"/>
        <v>43.6308687720404</v>
      </c>
      <c r="AA18" s="114"/>
      <c r="AB18" s="66"/>
      <c r="AC18" s="115" t="e">
        <f t="shared" si="12"/>
        <v>#DIV/0!</v>
      </c>
      <c r="AD18" s="70" t="e">
        <f t="shared" si="13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AA19" s="114"/>
      <c r="AB19" s="66"/>
      <c r="AC19" s="115" t="e">
        <f t="shared" si="12"/>
        <v>#DIV/0!</v>
      </c>
      <c r="AD19" s="70" t="e">
        <f t="shared" si="13"/>
        <v>#DIV/0!</v>
      </c>
    </row>
    <row r="20" spans="10:15" ht="15">
      <c r="J20" s="61" t="s">
        <v>33</v>
      </c>
      <c r="K20" s="62"/>
      <c r="L20" s="25"/>
      <c r="M20" s="73" t="s">
        <v>36</v>
      </c>
      <c r="N20" s="74"/>
      <c r="O20" s="25"/>
    </row>
    <row r="21" spans="10:15" ht="15">
      <c r="J21" s="55" t="s">
        <v>39</v>
      </c>
      <c r="K21" s="56"/>
      <c r="L21" s="25"/>
      <c r="M21" s="47" t="s">
        <v>44</v>
      </c>
      <c r="N21" s="48"/>
      <c r="O21" s="25"/>
    </row>
    <row r="22" spans="10:15" ht="15">
      <c r="J22" s="55" t="s">
        <v>27</v>
      </c>
      <c r="K22" s="56"/>
      <c r="L22" s="25"/>
      <c r="M22" s="47" t="s">
        <v>45</v>
      </c>
      <c r="N22" s="48"/>
      <c r="O22" s="25"/>
    </row>
    <row r="23" spans="10:1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</row>
    <row r="24" spans="10:15" ht="12.75">
      <c r="J24" s="67"/>
      <c r="K24" s="69" t="e">
        <f aca="true" t="shared" si="15" ref="K24:K31">LOG10(J24*10)*(64)</f>
        <v>#NUM!</v>
      </c>
      <c r="L24" s="25"/>
      <c r="M24" s="47" t="s">
        <v>47</v>
      </c>
      <c r="N24" s="48"/>
      <c r="O24" s="25"/>
    </row>
    <row r="25" spans="10:15" ht="12.75">
      <c r="J25" s="66"/>
      <c r="K25" s="69" t="e">
        <f t="shared" si="15"/>
        <v>#NUM!</v>
      </c>
      <c r="L25" s="25"/>
      <c r="M25" s="47" t="s">
        <v>43</v>
      </c>
      <c r="N25" s="48"/>
      <c r="O25" s="25"/>
    </row>
    <row r="26" spans="10:15" ht="12.75">
      <c r="J26" s="66"/>
      <c r="K26" s="69" t="e">
        <f t="shared" si="15"/>
        <v>#NUM!</v>
      </c>
      <c r="L26" s="25"/>
      <c r="M26" s="75" t="s">
        <v>48</v>
      </c>
      <c r="N26" s="48"/>
      <c r="O26" s="25"/>
    </row>
    <row r="27" spans="10:15" ht="12.75">
      <c r="J27" s="66"/>
      <c r="K27" s="69" t="e">
        <f t="shared" si="15"/>
        <v>#NUM!</v>
      </c>
      <c r="L27" s="25"/>
      <c r="M27" s="49" t="s">
        <v>49</v>
      </c>
      <c r="N27" s="50"/>
      <c r="O27" s="25"/>
    </row>
    <row r="28" spans="10:15" ht="12.75">
      <c r="J28" s="66"/>
      <c r="K28" s="69" t="e">
        <f t="shared" si="15"/>
        <v>#NUM!</v>
      </c>
      <c r="L28" s="25"/>
      <c r="O28" s="25"/>
    </row>
    <row r="29" spans="10:15" ht="12.75">
      <c r="J29" s="66"/>
      <c r="K29" s="69" t="e">
        <f t="shared" si="15"/>
        <v>#NUM!</v>
      </c>
      <c r="L29" s="25"/>
      <c r="O29" s="25"/>
    </row>
    <row r="30" spans="10:15" ht="12.75">
      <c r="J30" s="66"/>
      <c r="K30" s="69" t="e">
        <f t="shared" si="15"/>
        <v>#NUM!</v>
      </c>
      <c r="L30" s="25"/>
      <c r="O30" s="25"/>
    </row>
    <row r="31" spans="10:15" ht="12.75">
      <c r="J31" s="66"/>
      <c r="K31" s="69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8" t="s">
        <v>57</v>
      </c>
      <c r="N35" s="153"/>
      <c r="O35" s="153"/>
      <c r="P35" s="170"/>
    </row>
    <row r="36" spans="10:16" ht="15">
      <c r="J36" s="55" t="s">
        <v>39</v>
      </c>
      <c r="K36" s="56"/>
      <c r="L36" s="25"/>
      <c r="M36" s="159" t="s">
        <v>97</v>
      </c>
      <c r="N36" s="160"/>
      <c r="O36" s="160"/>
      <c r="P36" s="171"/>
    </row>
    <row r="37" spans="10:16" ht="15.75" thickBot="1">
      <c r="J37" s="55" t="s">
        <v>27</v>
      </c>
      <c r="K37" s="56"/>
      <c r="L37" s="25"/>
      <c r="M37" s="159" t="s">
        <v>59</v>
      </c>
      <c r="N37" s="172"/>
      <c r="O37" s="172"/>
      <c r="P37" s="171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96</v>
      </c>
      <c r="P38" s="101" t="s">
        <v>98</v>
      </c>
    </row>
    <row r="39" spans="10:16" ht="12.75">
      <c r="J39" s="67"/>
      <c r="K39" s="69" t="e">
        <f aca="true" t="shared" si="16" ref="K39:K46">LOG10(J39)*(64)</f>
        <v>#NUM!</v>
      </c>
      <c r="L39" s="25"/>
      <c r="M39" s="67">
        <f>N7</f>
        <v>0</v>
      </c>
      <c r="N39" s="69">
        <f>10^(4*(M39/256))</f>
        <v>1</v>
      </c>
      <c r="O39" s="69">
        <f>P7</f>
        <v>43.6308687720404</v>
      </c>
      <c r="P39" s="116">
        <f>O39/N39</f>
        <v>43.6308687720404</v>
      </c>
    </row>
    <row r="40" spans="10:16" ht="12.75">
      <c r="J40" s="66"/>
      <c r="K40" s="69" t="e">
        <f t="shared" si="16"/>
        <v>#NUM!</v>
      </c>
      <c r="L40" s="25"/>
      <c r="M40" s="67">
        <f>N8</f>
        <v>0</v>
      </c>
      <c r="N40" s="69">
        <f>10^(4*(M40/256))</f>
        <v>1</v>
      </c>
      <c r="O40" s="69">
        <f>P8</f>
        <v>43.6308687720404</v>
      </c>
      <c r="P40" s="116">
        <f>O40/N40</f>
        <v>43.6308687720404</v>
      </c>
    </row>
    <row r="41" spans="10:16" ht="12.75">
      <c r="J41" s="66"/>
      <c r="K41" s="69" t="e">
        <f t="shared" si="16"/>
        <v>#NUM!</v>
      </c>
      <c r="L41" s="25"/>
      <c r="M41" s="67">
        <f>N9</f>
        <v>0</v>
      </c>
      <c r="N41" s="69">
        <f>10^(4*(M41/256))</f>
        <v>1</v>
      </c>
      <c r="O41" s="69">
        <f>P9</f>
        <v>43.6308687720404</v>
      </c>
      <c r="P41" s="116">
        <f>O41/N41</f>
        <v>43.6308687720404</v>
      </c>
    </row>
    <row r="42" spans="10:16" ht="12.75">
      <c r="J42" s="66"/>
      <c r="K42" s="69" t="e">
        <f t="shared" si="16"/>
        <v>#NUM!</v>
      </c>
      <c r="L42" s="25"/>
      <c r="M42" s="67">
        <f>N10</f>
        <v>0</v>
      </c>
      <c r="N42" s="69">
        <f>10^(4*(M42/256))</f>
        <v>1</v>
      </c>
      <c r="O42" s="69">
        <f>P10</f>
        <v>43.6308687720404</v>
      </c>
      <c r="P42" s="116">
        <f>O42/N42</f>
        <v>43.6308687720404</v>
      </c>
    </row>
    <row r="43" spans="10:16" ht="12.75">
      <c r="J43" s="66"/>
      <c r="K43" s="69" t="e">
        <f t="shared" si="16"/>
        <v>#NUM!</v>
      </c>
      <c r="L43" s="25"/>
      <c r="M43" s="67">
        <f>N11</f>
        <v>0</v>
      </c>
      <c r="N43" s="69">
        <f>10^(4*(M43/256))</f>
        <v>1</v>
      </c>
      <c r="O43" s="69">
        <f>P11</f>
        <v>43.6308687720404</v>
      </c>
      <c r="P43" s="116">
        <f>O43/N43</f>
        <v>43.6308687720404</v>
      </c>
    </row>
    <row r="44" spans="10:12" ht="13.5" thickBot="1">
      <c r="J44" s="66"/>
      <c r="K44" s="69" t="e">
        <f t="shared" si="16"/>
        <v>#NUM!</v>
      </c>
      <c r="L44" s="25"/>
    </row>
    <row r="45" spans="10:15" ht="13.5" thickBot="1">
      <c r="J45" s="66"/>
      <c r="K45" s="69" t="e">
        <f t="shared" si="16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6"/>
      <c r="K46" s="69" t="e">
        <f t="shared" si="16"/>
        <v>#NUM!</v>
      </c>
      <c r="M46" s="158" t="s">
        <v>99</v>
      </c>
      <c r="N46" s="153"/>
      <c r="O46" s="154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59" t="s">
        <v>81</v>
      </c>
      <c r="N47" s="160"/>
      <c r="O47" s="161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100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7"/>
      <c r="N50" s="69">
        <f aca="true" t="shared" si="17" ref="N50:N57">10^(4*(M50/256))</f>
        <v>1</v>
      </c>
      <c r="O50" s="45">
        <f>P39*N50</f>
        <v>43.6308687720404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8"/>
      <c r="N51" s="69">
        <f t="shared" si="17"/>
        <v>1</v>
      </c>
      <c r="O51" s="46">
        <f>P39*N51</f>
        <v>43.6308687720404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8"/>
      <c r="N52" s="69">
        <f t="shared" si="17"/>
        <v>1</v>
      </c>
      <c r="O52" s="46">
        <f>P39*N52</f>
        <v>43.6308687720404</v>
      </c>
    </row>
    <row r="53" spans="9:15" ht="15" thickBot="1">
      <c r="I53" s="23"/>
      <c r="J53" s="57" t="s">
        <v>83</v>
      </c>
      <c r="K53" s="58" t="s">
        <v>21</v>
      </c>
      <c r="M53" s="118"/>
      <c r="N53" s="69">
        <f t="shared" si="17"/>
        <v>1</v>
      </c>
      <c r="O53" s="46">
        <f>P39*N53</f>
        <v>43.6308687720404</v>
      </c>
    </row>
    <row r="54" spans="10:15" ht="12.75">
      <c r="J54" s="67"/>
      <c r="K54" s="69" t="e">
        <f aca="true" t="shared" si="18" ref="K54:K61">LOG10(J54)*(256/LOG10(262144))</f>
        <v>#NUM!</v>
      </c>
      <c r="M54" s="118"/>
      <c r="N54" s="69">
        <f t="shared" si="17"/>
        <v>1</v>
      </c>
      <c r="O54" s="46">
        <f>P39*N54</f>
        <v>43.6308687720404</v>
      </c>
    </row>
    <row r="55" spans="10:15" ht="12.75">
      <c r="J55" s="66"/>
      <c r="K55" s="69" t="e">
        <f t="shared" si="18"/>
        <v>#NUM!</v>
      </c>
      <c r="M55" s="118"/>
      <c r="N55" s="69">
        <f t="shared" si="17"/>
        <v>1</v>
      </c>
      <c r="O55" s="46">
        <f>P39*N55</f>
        <v>43.6308687720404</v>
      </c>
    </row>
    <row r="56" spans="10:15" ht="12.75">
      <c r="J56" s="66"/>
      <c r="K56" s="69" t="e">
        <f t="shared" si="18"/>
        <v>#NUM!</v>
      </c>
      <c r="M56" s="118"/>
      <c r="N56" s="69">
        <f t="shared" si="17"/>
        <v>1</v>
      </c>
      <c r="O56" s="46">
        <f>P40*N56</f>
        <v>43.6308687720404</v>
      </c>
    </row>
    <row r="57" spans="10:15" ht="12.75">
      <c r="J57" s="66"/>
      <c r="K57" s="69" t="e">
        <f t="shared" si="18"/>
        <v>#NUM!</v>
      </c>
      <c r="M57" s="118"/>
      <c r="N57" s="69">
        <f t="shared" si="17"/>
        <v>1</v>
      </c>
      <c r="O57" s="46">
        <f>P41*N57</f>
        <v>43.6308687720404</v>
      </c>
    </row>
    <row r="58" spans="10:11" ht="12.75">
      <c r="J58" s="66"/>
      <c r="K58" s="69" t="e">
        <f t="shared" si="18"/>
        <v>#NUM!</v>
      </c>
    </row>
    <row r="59" spans="10:11" ht="12.75">
      <c r="J59" s="66"/>
      <c r="K59" s="69" t="e">
        <f t="shared" si="18"/>
        <v>#NUM!</v>
      </c>
    </row>
    <row r="60" spans="10:11" ht="12.75">
      <c r="J60" s="66"/>
      <c r="K60" s="69" t="e">
        <f t="shared" si="18"/>
        <v>#NUM!</v>
      </c>
    </row>
    <row r="61" spans="10:11" ht="12.75">
      <c r="J61" s="66"/>
      <c r="K61" s="69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G4">
      <selection activeCell="X6" sqref="X6:X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6" t="s">
        <v>29</v>
      </c>
      <c r="C1" s="35"/>
      <c r="D1" s="31"/>
      <c r="E1" s="31"/>
      <c r="F1" s="31"/>
      <c r="G1" s="30"/>
      <c r="J1" s="28"/>
    </row>
    <row r="3" spans="2:18" ht="28.5" thickBot="1">
      <c r="B3" s="72" t="s">
        <v>9</v>
      </c>
      <c r="C3" s="10"/>
      <c r="D3" s="10"/>
      <c r="E3" s="10"/>
      <c r="F3" s="10"/>
      <c r="R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101</v>
      </c>
      <c r="E5" s="144" t="s">
        <v>102</v>
      </c>
      <c r="F5" s="3" t="s">
        <v>13</v>
      </c>
      <c r="G5" s="7" t="s">
        <v>10</v>
      </c>
      <c r="H5" s="145" t="s">
        <v>103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101</v>
      </c>
      <c r="V5" s="144" t="s">
        <v>102</v>
      </c>
      <c r="W5" s="3" t="s">
        <v>13</v>
      </c>
      <c r="X5" s="7" t="s">
        <v>10</v>
      </c>
      <c r="Y5" s="145" t="s">
        <v>103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0">
        <v>14.086917634563525</v>
      </c>
      <c r="D6" s="68"/>
      <c r="E6" s="17"/>
      <c r="F6" s="17">
        <f>H$15*C6+H$16</f>
        <v>2.353405706543395</v>
      </c>
      <c r="G6" s="44"/>
      <c r="H6" s="46">
        <f>10^F6</f>
        <v>225.63460473731172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104</v>
      </c>
      <c r="S6" s="9">
        <v>1</v>
      </c>
      <c r="T6" s="81">
        <f aca="true" t="shared" si="0" ref="T6:T13">M50</f>
        <v>0</v>
      </c>
      <c r="U6" s="112">
        <f aca="true" t="shared" si="1" ref="U6:U13">O50</f>
        <v>133.48861923067273</v>
      </c>
      <c r="V6" s="17">
        <f aca="true" t="shared" si="2" ref="V6:V13">LOG10(U6)</f>
        <v>2.125444240861589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56"/>
      <c r="AC6" s="156"/>
      <c r="AD6" s="157"/>
    </row>
    <row r="7" spans="2:30" ht="15">
      <c r="B7" s="9">
        <v>2</v>
      </c>
      <c r="C7" s="120">
        <v>50.03234397775801</v>
      </c>
      <c r="D7" s="112">
        <v>861.1768901152527</v>
      </c>
      <c r="E7" s="17">
        <f aca="true" t="shared" si="5" ref="E7:E13">LOG10(D7)</f>
        <v>2.9350923669130755</v>
      </c>
      <c r="F7" s="17">
        <f aca="true" t="shared" si="6" ref="F7:F13">H$15*C7+H$16</f>
        <v>2.935092366913076</v>
      </c>
      <c r="G7" s="79">
        <f>((ABS(F7-E7))/F7)</f>
        <v>1.51303316671129E-16</v>
      </c>
      <c r="H7" s="46">
        <f aca="true" t="shared" si="7" ref="H7:H13">10^F7</f>
        <v>861.1768901152542</v>
      </c>
      <c r="J7" s="55" t="s">
        <v>27</v>
      </c>
      <c r="K7" s="56"/>
      <c r="L7" s="25"/>
      <c r="M7" s="80"/>
      <c r="N7" s="120"/>
      <c r="O7" s="27">
        <f aca="true" t="shared" si="8" ref="O7:O18">H$15*N7+H$16</f>
        <v>2.1254442408615883</v>
      </c>
      <c r="P7" s="70">
        <f aca="true" t="shared" si="9" ref="P7:P18">10^O7</f>
        <v>133.48861923067273</v>
      </c>
      <c r="S7" s="9">
        <v>2</v>
      </c>
      <c r="T7" s="81">
        <f t="shared" si="0"/>
        <v>0</v>
      </c>
      <c r="U7" s="112">
        <f t="shared" si="1"/>
        <v>133.48861923067273</v>
      </c>
      <c r="V7" s="17">
        <f t="shared" si="2"/>
        <v>2.125444240861589</v>
      </c>
      <c r="W7" s="17" t="e">
        <f t="shared" si="3"/>
        <v>#DIV/0!</v>
      </c>
      <c r="X7" s="79" t="e">
        <f aca="true" t="shared" si="10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104</v>
      </c>
    </row>
    <row r="8" spans="2:30" ht="13.5" thickBot="1">
      <c r="B8" s="9">
        <v>3</v>
      </c>
      <c r="C8" s="120">
        <v>72.60773477341911</v>
      </c>
      <c r="D8" s="112">
        <v>1997.1859489918481</v>
      </c>
      <c r="E8" s="17">
        <f t="shared" si="5"/>
        <v>3.30041850195709</v>
      </c>
      <c r="F8" s="17">
        <f t="shared" si="6"/>
        <v>3.3004185019570906</v>
      </c>
      <c r="G8" s="79">
        <f aca="true" t="shared" si="11" ref="G8:G13">((ABS(F8-E8))/F8)</f>
        <v>1.3455542367936837E-16</v>
      </c>
      <c r="H8" s="46">
        <f t="shared" si="7"/>
        <v>1997.1859489918515</v>
      </c>
      <c r="J8" s="57" t="s">
        <v>20</v>
      </c>
      <c r="K8" s="58" t="s">
        <v>21</v>
      </c>
      <c r="L8" s="25"/>
      <c r="M8" s="80"/>
      <c r="N8" s="120"/>
      <c r="O8" s="27">
        <f t="shared" si="8"/>
        <v>2.1254442408615883</v>
      </c>
      <c r="P8" s="70">
        <f t="shared" si="9"/>
        <v>133.48861923067273</v>
      </c>
      <c r="S8" s="9">
        <v>3</v>
      </c>
      <c r="T8" s="81">
        <f t="shared" si="0"/>
        <v>0</v>
      </c>
      <c r="U8" s="112">
        <f t="shared" si="1"/>
        <v>133.48861923067273</v>
      </c>
      <c r="V8" s="17">
        <f t="shared" si="2"/>
        <v>2.125444240861589</v>
      </c>
      <c r="W8" s="17" t="e">
        <f t="shared" si="3"/>
        <v>#DIV/0!</v>
      </c>
      <c r="X8" s="79" t="e">
        <f t="shared" si="10"/>
        <v>#DIV/0!</v>
      </c>
      <c r="Y8" s="46" t="e">
        <f t="shared" si="4"/>
        <v>#DIV/0!</v>
      </c>
      <c r="AA8" s="114"/>
      <c r="AB8" s="66"/>
      <c r="AC8" s="115" t="e">
        <f aca="true" t="shared" si="12" ref="AC8:AC19">Y$15*AB8+Y$16</f>
        <v>#DIV/0!</v>
      </c>
      <c r="AD8" s="70" t="e">
        <f aca="true" t="shared" si="13" ref="AD8:AD19">10^AC8</f>
        <v>#DIV/0!</v>
      </c>
    </row>
    <row r="9" spans="2:30" ht="12.75">
      <c r="B9" s="9">
        <v>4</v>
      </c>
      <c r="C9" s="120">
        <v>101.10615018347585</v>
      </c>
      <c r="D9" s="112">
        <v>5775.558001278443</v>
      </c>
      <c r="E9" s="17">
        <f t="shared" si="5"/>
        <v>3.761593949632432</v>
      </c>
      <c r="F9" s="17">
        <f t="shared" si="6"/>
        <v>3.7615939496324335</v>
      </c>
      <c r="G9" s="79">
        <f t="shared" si="11"/>
        <v>3.5417635379820067E-16</v>
      </c>
      <c r="H9" s="46">
        <f t="shared" si="7"/>
        <v>5775.558001278463</v>
      </c>
      <c r="J9" s="66"/>
      <c r="K9" s="1">
        <f aca="true" t="shared" si="14" ref="K9:K16">J9/4</f>
        <v>0</v>
      </c>
      <c r="L9" s="25"/>
      <c r="M9" s="80"/>
      <c r="N9" s="120"/>
      <c r="O9" s="27">
        <f t="shared" si="8"/>
        <v>2.1254442408615883</v>
      </c>
      <c r="P9" s="70">
        <f t="shared" si="9"/>
        <v>133.48861923067273</v>
      </c>
      <c r="S9" s="9">
        <v>4</v>
      </c>
      <c r="T9" s="81">
        <f t="shared" si="0"/>
        <v>0</v>
      </c>
      <c r="U9" s="112">
        <f t="shared" si="1"/>
        <v>133.48861923067273</v>
      </c>
      <c r="V9" s="17">
        <f t="shared" si="2"/>
        <v>2.125444240861589</v>
      </c>
      <c r="W9" s="17" t="e">
        <f t="shared" si="3"/>
        <v>#DIV/0!</v>
      </c>
      <c r="X9" s="79" t="e">
        <f t="shared" si="10"/>
        <v>#DIV/0!</v>
      </c>
      <c r="Y9" s="46" t="e">
        <f t="shared" si="4"/>
        <v>#DIV/0!</v>
      </c>
      <c r="AA9" s="114"/>
      <c r="AB9" s="66"/>
      <c r="AC9" s="115" t="e">
        <f t="shared" si="12"/>
        <v>#DIV/0!</v>
      </c>
      <c r="AD9" s="70" t="e">
        <f t="shared" si="13"/>
        <v>#DIV/0!</v>
      </c>
    </row>
    <row r="10" spans="2:30" ht="12.75">
      <c r="B10" s="9">
        <v>5</v>
      </c>
      <c r="C10" s="120">
        <v>127.13332561518762</v>
      </c>
      <c r="D10" s="112">
        <v>15232.75896886121</v>
      </c>
      <c r="E10" s="17">
        <f t="shared" si="5"/>
        <v>4.182778570206412</v>
      </c>
      <c r="F10" s="17">
        <f t="shared" si="6"/>
        <v>4.182778570206411</v>
      </c>
      <c r="G10" s="79">
        <f t="shared" si="11"/>
        <v>2.123417256716737E-16</v>
      </c>
      <c r="H10" s="46">
        <f t="shared" si="7"/>
        <v>15232.75896886121</v>
      </c>
      <c r="J10" s="66"/>
      <c r="K10" s="1">
        <f t="shared" si="14"/>
        <v>0</v>
      </c>
      <c r="L10" s="25"/>
      <c r="M10" s="80"/>
      <c r="N10" s="120"/>
      <c r="O10" s="27">
        <f t="shared" si="8"/>
        <v>2.1254442408615883</v>
      </c>
      <c r="P10" s="70">
        <f t="shared" si="9"/>
        <v>133.48861923067273</v>
      </c>
      <c r="S10" s="9">
        <v>5</v>
      </c>
      <c r="T10" s="81">
        <f t="shared" si="0"/>
        <v>0</v>
      </c>
      <c r="U10" s="112">
        <f t="shared" si="1"/>
        <v>133.48861923067273</v>
      </c>
      <c r="V10" s="17">
        <f t="shared" si="2"/>
        <v>2.125444240861589</v>
      </c>
      <c r="W10" s="17" t="e">
        <f t="shared" si="3"/>
        <v>#DIV/0!</v>
      </c>
      <c r="X10" s="79" t="e">
        <f t="shared" si="10"/>
        <v>#DIV/0!</v>
      </c>
      <c r="Y10" s="46" t="e">
        <f t="shared" si="4"/>
        <v>#DIV/0!</v>
      </c>
      <c r="AA10" s="114"/>
      <c r="AB10" s="66"/>
      <c r="AC10" s="115" t="e">
        <f t="shared" si="12"/>
        <v>#DIV/0!</v>
      </c>
      <c r="AD10" s="70" t="e">
        <f t="shared" si="13"/>
        <v>#DIV/0!</v>
      </c>
    </row>
    <row r="11" spans="2:30" ht="12.75">
      <c r="B11" s="9">
        <v>6</v>
      </c>
      <c r="C11" s="120">
        <v>156.43485937121292</v>
      </c>
      <c r="D11" s="112">
        <v>45388.985519099355</v>
      </c>
      <c r="E11" s="17">
        <f t="shared" si="5"/>
        <v>4.656950476014917</v>
      </c>
      <c r="F11" s="17">
        <f t="shared" si="6"/>
        <v>4.656950476014918</v>
      </c>
      <c r="G11" s="79">
        <f t="shared" si="11"/>
        <v>1.9072103606739752E-16</v>
      </c>
      <c r="H11" s="46">
        <f t="shared" si="7"/>
        <v>45388.985519099435</v>
      </c>
      <c r="J11" s="66"/>
      <c r="K11" s="1">
        <f t="shared" si="14"/>
        <v>0</v>
      </c>
      <c r="L11" s="25"/>
      <c r="M11" s="80"/>
      <c r="N11" s="120"/>
      <c r="O11" s="27">
        <f t="shared" si="8"/>
        <v>2.1254442408615883</v>
      </c>
      <c r="P11" s="70">
        <f t="shared" si="9"/>
        <v>133.48861923067273</v>
      </c>
      <c r="S11" s="9">
        <v>6</v>
      </c>
      <c r="T11" s="81">
        <f t="shared" si="0"/>
        <v>0</v>
      </c>
      <c r="U11" s="112">
        <f t="shared" si="1"/>
        <v>133.48861923067273</v>
      </c>
      <c r="V11" s="17">
        <f t="shared" si="2"/>
        <v>2.125444240861589</v>
      </c>
      <c r="W11" s="17" t="e">
        <f t="shared" si="3"/>
        <v>#DIV/0!</v>
      </c>
      <c r="X11" s="79" t="e">
        <f t="shared" si="10"/>
        <v>#DIV/0!</v>
      </c>
      <c r="Y11" s="46" t="e">
        <f t="shared" si="4"/>
        <v>#DIV/0!</v>
      </c>
      <c r="AA11" s="114"/>
      <c r="AB11" s="66"/>
      <c r="AC11" s="115" t="e">
        <f t="shared" si="12"/>
        <v>#DIV/0!</v>
      </c>
      <c r="AD11" s="70" t="e">
        <f t="shared" si="13"/>
        <v>#DIV/0!</v>
      </c>
    </row>
    <row r="12" spans="2:30" ht="12.75">
      <c r="B12" s="9">
        <v>7</v>
      </c>
      <c r="C12" s="120">
        <v>188.96972883102558</v>
      </c>
      <c r="D12" s="112">
        <v>152561.8051430732</v>
      </c>
      <c r="E12" s="17">
        <f t="shared" si="5"/>
        <v>5.18344581873117</v>
      </c>
      <c r="F12" s="17">
        <f t="shared" si="6"/>
        <v>5.18344581873117</v>
      </c>
      <c r="G12" s="79">
        <f t="shared" si="11"/>
        <v>0</v>
      </c>
      <c r="H12" s="46">
        <f t="shared" si="7"/>
        <v>152561.8051430735</v>
      </c>
      <c r="J12" s="66"/>
      <c r="K12" s="1">
        <f t="shared" si="14"/>
        <v>0</v>
      </c>
      <c r="L12" s="25"/>
      <c r="M12" s="80"/>
      <c r="N12" s="120"/>
      <c r="O12" s="27">
        <f t="shared" si="8"/>
        <v>2.1254442408615883</v>
      </c>
      <c r="P12" s="70">
        <f t="shared" si="9"/>
        <v>133.48861923067273</v>
      </c>
      <c r="S12" s="9">
        <v>7</v>
      </c>
      <c r="T12" s="81">
        <f t="shared" si="0"/>
        <v>0</v>
      </c>
      <c r="U12" s="112">
        <f t="shared" si="1"/>
        <v>133.48861923067273</v>
      </c>
      <c r="V12" s="17">
        <f t="shared" si="2"/>
        <v>2.125444240861589</v>
      </c>
      <c r="W12" s="17" t="e">
        <f t="shared" si="3"/>
        <v>#DIV/0!</v>
      </c>
      <c r="X12" s="79" t="e">
        <f t="shared" si="10"/>
        <v>#DIV/0!</v>
      </c>
      <c r="Y12" s="46" t="e">
        <f t="shared" si="4"/>
        <v>#DIV/0!</v>
      </c>
      <c r="AA12" s="114"/>
      <c r="AB12" s="66"/>
      <c r="AC12" s="115" t="e">
        <f t="shared" si="12"/>
        <v>#DIV/0!</v>
      </c>
      <c r="AD12" s="70" t="e">
        <f t="shared" si="13"/>
        <v>#DIV/0!</v>
      </c>
    </row>
    <row r="13" spans="2:30" ht="13.5" thickBot="1">
      <c r="B13" s="9">
        <v>8</v>
      </c>
      <c r="C13" s="120">
        <v>214.61973844571307</v>
      </c>
      <c r="D13" s="151">
        <v>396759.15402713674</v>
      </c>
      <c r="E13" s="17">
        <f t="shared" si="5"/>
        <v>5.598526955584694</v>
      </c>
      <c r="F13" s="17">
        <f t="shared" si="6"/>
        <v>5.598526955584694</v>
      </c>
      <c r="G13" s="79">
        <f t="shared" si="11"/>
        <v>0</v>
      </c>
      <c r="H13" s="46">
        <f t="shared" si="7"/>
        <v>396759.15402713674</v>
      </c>
      <c r="J13" s="66"/>
      <c r="K13" s="1">
        <f t="shared" si="14"/>
        <v>0</v>
      </c>
      <c r="L13" s="25"/>
      <c r="M13" s="80"/>
      <c r="N13" s="120"/>
      <c r="O13" s="27">
        <f t="shared" si="8"/>
        <v>2.1254442408615883</v>
      </c>
      <c r="P13" s="70">
        <f t="shared" si="9"/>
        <v>133.48861923067273</v>
      </c>
      <c r="S13" s="9">
        <v>8</v>
      </c>
      <c r="T13" s="81">
        <f t="shared" si="0"/>
        <v>0</v>
      </c>
      <c r="U13" s="112">
        <f t="shared" si="1"/>
        <v>133.48861923067273</v>
      </c>
      <c r="V13" s="17">
        <f t="shared" si="2"/>
        <v>2.125444240861589</v>
      </c>
      <c r="W13" s="17" t="e">
        <f t="shared" si="3"/>
        <v>#DIV/0!</v>
      </c>
      <c r="X13" s="79" t="e">
        <f t="shared" si="10"/>
        <v>#DIV/0!</v>
      </c>
      <c r="Y13" s="46" t="e">
        <f t="shared" si="4"/>
        <v>#DIV/0!</v>
      </c>
      <c r="AA13" s="114"/>
      <c r="AB13" s="66"/>
      <c r="AC13" s="115" t="e">
        <f t="shared" si="12"/>
        <v>#DIV/0!</v>
      </c>
      <c r="AD13" s="70" t="e">
        <f t="shared" si="13"/>
        <v>#DIV/0!</v>
      </c>
    </row>
    <row r="14" spans="5:30" ht="13.5" thickBot="1">
      <c r="E14" s="162" t="s">
        <v>54</v>
      </c>
      <c r="F14" s="163"/>
      <c r="G14" s="98">
        <f>AVERAGE(G7:G13)</f>
        <v>1.4901397941253847E-16</v>
      </c>
      <c r="I14" s="24"/>
      <c r="J14" s="66"/>
      <c r="K14" s="1">
        <f t="shared" si="14"/>
        <v>0</v>
      </c>
      <c r="L14" s="25"/>
      <c r="M14" s="80"/>
      <c r="N14" s="66"/>
      <c r="O14" s="27">
        <f t="shared" si="8"/>
        <v>2.1254442408615883</v>
      </c>
      <c r="P14" s="70">
        <f t="shared" si="9"/>
        <v>133.48861923067273</v>
      </c>
      <c r="V14" s="162" t="s">
        <v>54</v>
      </c>
      <c r="W14" s="163"/>
      <c r="X14" s="98" t="e">
        <f>AVERAGE(X6:X11)</f>
        <v>#DIV/0!</v>
      </c>
      <c r="AA14" s="114"/>
      <c r="AB14" s="66"/>
      <c r="AC14" s="115" t="e">
        <f t="shared" si="12"/>
        <v>#DIV/0!</v>
      </c>
      <c r="AD14" s="70" t="e">
        <f t="shared" si="13"/>
        <v>#DIV/0!</v>
      </c>
    </row>
    <row r="15" spans="7:30" ht="12.75">
      <c r="G15" s="91" t="s">
        <v>30</v>
      </c>
      <c r="H15" s="92">
        <f>SLOPE(E7:E13,C7:C13)</f>
        <v>0.016182494396253324</v>
      </c>
      <c r="I15" s="24"/>
      <c r="J15" s="66"/>
      <c r="K15" s="1">
        <f t="shared" si="14"/>
        <v>0</v>
      </c>
      <c r="L15" s="25"/>
      <c r="M15" s="80"/>
      <c r="N15" s="66"/>
      <c r="O15" s="27">
        <f t="shared" si="8"/>
        <v>2.1254442408615883</v>
      </c>
      <c r="P15" s="70">
        <f t="shared" si="9"/>
        <v>133.48861923067273</v>
      </c>
      <c r="X15" s="91" t="s">
        <v>30</v>
      </c>
      <c r="Y15" s="92" t="e">
        <f>SLOPE(V7:V11,T7:T11)</f>
        <v>#DIV/0!</v>
      </c>
      <c r="AA15" s="114"/>
      <c r="AB15" s="66"/>
      <c r="AC15" s="115" t="e">
        <f t="shared" si="12"/>
        <v>#DIV/0!</v>
      </c>
      <c r="AD15" s="70" t="e">
        <f t="shared" si="13"/>
        <v>#DIV/0!</v>
      </c>
    </row>
    <row r="16" spans="7:30" ht="12.75">
      <c r="G16" s="93" t="s">
        <v>31</v>
      </c>
      <c r="H16" s="94">
        <f>INTERCEPT(E7:E13,C7:C13)</f>
        <v>2.1254442408615883</v>
      </c>
      <c r="I16" s="24"/>
      <c r="J16" s="66"/>
      <c r="K16" s="1">
        <f t="shared" si="14"/>
        <v>0</v>
      </c>
      <c r="L16" s="25"/>
      <c r="M16" s="80"/>
      <c r="N16" s="66"/>
      <c r="O16" s="27">
        <f t="shared" si="8"/>
        <v>2.1254442408615883</v>
      </c>
      <c r="P16" s="70">
        <f t="shared" si="9"/>
        <v>133.48861923067273</v>
      </c>
      <c r="X16" s="93" t="s">
        <v>31</v>
      </c>
      <c r="Y16" s="94" t="e">
        <f>INTERCEPT(V7:V11,T7:T11)</f>
        <v>#DIV/0!</v>
      </c>
      <c r="AA16" s="114"/>
      <c r="AB16" s="66"/>
      <c r="AC16" s="115" t="e">
        <f t="shared" si="12"/>
        <v>#DIV/0!</v>
      </c>
      <c r="AD16" s="70" t="e">
        <f t="shared" si="13"/>
        <v>#DIV/0!</v>
      </c>
    </row>
    <row r="17" spans="7:30" ht="13.5" thickBot="1">
      <c r="G17" s="95" t="s">
        <v>32</v>
      </c>
      <c r="H17" s="96">
        <f>RSQ(E7:E13,C7:C13)</f>
        <v>0.9999999999999998</v>
      </c>
      <c r="L17" s="25"/>
      <c r="M17" s="80"/>
      <c r="N17" s="66"/>
      <c r="O17" s="27">
        <f t="shared" si="8"/>
        <v>2.1254442408615883</v>
      </c>
      <c r="P17" s="70">
        <f t="shared" si="9"/>
        <v>133.48861923067273</v>
      </c>
      <c r="X17" s="95" t="s">
        <v>32</v>
      </c>
      <c r="Y17" s="96" t="e">
        <f>RSQ(V7:V11,T7:T11)</f>
        <v>#DIV/0!</v>
      </c>
      <c r="AA17" s="114"/>
      <c r="AB17" s="66"/>
      <c r="AC17" s="115" t="e">
        <f t="shared" si="12"/>
        <v>#DIV/0!</v>
      </c>
      <c r="AD17" s="70" t="e">
        <f t="shared" si="13"/>
        <v>#DIV/0!</v>
      </c>
    </row>
    <row r="18" spans="12:30" ht="13.5" thickBot="1">
      <c r="L18" s="25"/>
      <c r="M18" s="80"/>
      <c r="N18" s="66"/>
      <c r="O18" s="27">
        <f t="shared" si="8"/>
        <v>2.1254442408615883</v>
      </c>
      <c r="P18" s="70">
        <f t="shared" si="9"/>
        <v>133.48861923067273</v>
      </c>
      <c r="AA18" s="114"/>
      <c r="AB18" s="66"/>
      <c r="AC18" s="115" t="e">
        <f t="shared" si="12"/>
        <v>#DIV/0!</v>
      </c>
      <c r="AD18" s="70" t="e">
        <f t="shared" si="13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AA19" s="114"/>
      <c r="AB19" s="66"/>
      <c r="AC19" s="115" t="e">
        <f t="shared" si="12"/>
        <v>#DIV/0!</v>
      </c>
      <c r="AD19" s="70" t="e">
        <f t="shared" si="13"/>
        <v>#DIV/0!</v>
      </c>
    </row>
    <row r="20" spans="10:15" ht="15">
      <c r="J20" s="61" t="s">
        <v>33</v>
      </c>
      <c r="K20" s="62"/>
      <c r="L20" s="25"/>
      <c r="M20" s="73" t="s">
        <v>36</v>
      </c>
      <c r="N20" s="74"/>
      <c r="O20" s="25"/>
    </row>
    <row r="21" spans="10:15" ht="15">
      <c r="J21" s="55" t="s">
        <v>39</v>
      </c>
      <c r="K21" s="56"/>
      <c r="L21" s="25"/>
      <c r="M21" s="47" t="s">
        <v>44</v>
      </c>
      <c r="N21" s="48"/>
      <c r="O21" s="25"/>
    </row>
    <row r="22" spans="10:15" ht="15">
      <c r="J22" s="55" t="s">
        <v>27</v>
      </c>
      <c r="K22" s="56"/>
      <c r="L22" s="25"/>
      <c r="M22" s="47" t="s">
        <v>45</v>
      </c>
      <c r="N22" s="48"/>
      <c r="O22" s="25"/>
    </row>
    <row r="23" spans="10:1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</row>
    <row r="24" spans="10:15" ht="12.75">
      <c r="J24" s="67"/>
      <c r="K24" s="69" t="e">
        <f aca="true" t="shared" si="15" ref="K24:K31">LOG10(J24*10)*(64)</f>
        <v>#NUM!</v>
      </c>
      <c r="L24" s="25"/>
      <c r="M24" s="47" t="s">
        <v>47</v>
      </c>
      <c r="N24" s="48"/>
      <c r="O24" s="25"/>
    </row>
    <row r="25" spans="10:15" ht="12.75">
      <c r="J25" s="66"/>
      <c r="K25" s="69" t="e">
        <f t="shared" si="15"/>
        <v>#NUM!</v>
      </c>
      <c r="L25" s="25"/>
      <c r="M25" s="47" t="s">
        <v>43</v>
      </c>
      <c r="N25" s="48"/>
      <c r="O25" s="25"/>
    </row>
    <row r="26" spans="10:15" ht="12.75">
      <c r="J26" s="66"/>
      <c r="K26" s="69" t="e">
        <f t="shared" si="15"/>
        <v>#NUM!</v>
      </c>
      <c r="L26" s="25"/>
      <c r="M26" s="75" t="s">
        <v>48</v>
      </c>
      <c r="N26" s="48"/>
      <c r="O26" s="25"/>
    </row>
    <row r="27" spans="10:15" ht="12.75">
      <c r="J27" s="66"/>
      <c r="K27" s="69" t="e">
        <f t="shared" si="15"/>
        <v>#NUM!</v>
      </c>
      <c r="L27" s="25"/>
      <c r="M27" s="49" t="s">
        <v>49</v>
      </c>
      <c r="N27" s="50"/>
      <c r="O27" s="25"/>
    </row>
    <row r="28" spans="10:15" ht="12.75">
      <c r="J28" s="66"/>
      <c r="K28" s="69" t="e">
        <f t="shared" si="15"/>
        <v>#NUM!</v>
      </c>
      <c r="L28" s="25"/>
      <c r="O28" s="25"/>
    </row>
    <row r="29" spans="10:15" ht="12.75">
      <c r="J29" s="66"/>
      <c r="K29" s="69" t="e">
        <f t="shared" si="15"/>
        <v>#NUM!</v>
      </c>
      <c r="L29" s="25"/>
      <c r="O29" s="25"/>
    </row>
    <row r="30" spans="10:15" ht="12.75">
      <c r="J30" s="66"/>
      <c r="K30" s="69" t="e">
        <f t="shared" si="15"/>
        <v>#NUM!</v>
      </c>
      <c r="L30" s="25"/>
      <c r="O30" s="25"/>
    </row>
    <row r="31" spans="10:15" ht="12.75">
      <c r="J31" s="66"/>
      <c r="K31" s="69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8" t="s">
        <v>57</v>
      </c>
      <c r="N35" s="153"/>
      <c r="O35" s="153"/>
      <c r="P35" s="170"/>
    </row>
    <row r="36" spans="10:16" ht="15">
      <c r="J36" s="55" t="s">
        <v>39</v>
      </c>
      <c r="K36" s="56"/>
      <c r="L36" s="25"/>
      <c r="M36" s="159" t="s">
        <v>105</v>
      </c>
      <c r="N36" s="160"/>
      <c r="O36" s="160"/>
      <c r="P36" s="171"/>
    </row>
    <row r="37" spans="10:16" ht="15.75" thickBot="1">
      <c r="J37" s="55" t="s">
        <v>27</v>
      </c>
      <c r="K37" s="56"/>
      <c r="L37" s="25"/>
      <c r="M37" s="159" t="s">
        <v>59</v>
      </c>
      <c r="N37" s="172"/>
      <c r="O37" s="172"/>
      <c r="P37" s="171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104</v>
      </c>
      <c r="P38" s="101" t="s">
        <v>106</v>
      </c>
    </row>
    <row r="39" spans="10:16" ht="12.75">
      <c r="J39" s="67"/>
      <c r="K39" s="69" t="e">
        <f aca="true" t="shared" si="16" ref="K39:K46">LOG10(J39)*(64)</f>
        <v>#NUM!</v>
      </c>
      <c r="L39" s="25"/>
      <c r="M39" s="67">
        <f>N7</f>
        <v>0</v>
      </c>
      <c r="N39" s="69">
        <f>10^(4*(M39/256))</f>
        <v>1</v>
      </c>
      <c r="O39" s="69">
        <f>P7</f>
        <v>133.48861923067273</v>
      </c>
      <c r="P39" s="116">
        <f>O39/N39</f>
        <v>133.48861923067273</v>
      </c>
    </row>
    <row r="40" spans="10:16" ht="12.75">
      <c r="J40" s="66"/>
      <c r="K40" s="69" t="e">
        <f t="shared" si="16"/>
        <v>#NUM!</v>
      </c>
      <c r="L40" s="25"/>
      <c r="M40" s="67">
        <f>N8</f>
        <v>0</v>
      </c>
      <c r="N40" s="69">
        <f>10^(4*(M40/256))</f>
        <v>1</v>
      </c>
      <c r="O40" s="69">
        <f>P8</f>
        <v>133.48861923067273</v>
      </c>
      <c r="P40" s="116">
        <f>O40/N40</f>
        <v>133.48861923067273</v>
      </c>
    </row>
    <row r="41" spans="10:16" ht="12.75">
      <c r="J41" s="66"/>
      <c r="K41" s="69" t="e">
        <f t="shared" si="16"/>
        <v>#NUM!</v>
      </c>
      <c r="L41" s="25"/>
      <c r="M41" s="67">
        <f>N9</f>
        <v>0</v>
      </c>
      <c r="N41" s="69">
        <f>10^(4*(M41/256))</f>
        <v>1</v>
      </c>
      <c r="O41" s="69">
        <f>P9</f>
        <v>133.48861923067273</v>
      </c>
      <c r="P41" s="116">
        <f>O41/N41</f>
        <v>133.48861923067273</v>
      </c>
    </row>
    <row r="42" spans="10:16" ht="12.75">
      <c r="J42" s="66"/>
      <c r="K42" s="69" t="e">
        <f t="shared" si="16"/>
        <v>#NUM!</v>
      </c>
      <c r="L42" s="25"/>
      <c r="M42" s="67">
        <f>N10</f>
        <v>0</v>
      </c>
      <c r="N42" s="69">
        <f>10^(4*(M42/256))</f>
        <v>1</v>
      </c>
      <c r="O42" s="69">
        <f>P10</f>
        <v>133.48861923067273</v>
      </c>
      <c r="P42" s="116">
        <f>O42/N42</f>
        <v>133.48861923067273</v>
      </c>
    </row>
    <row r="43" spans="10:16" ht="12.75">
      <c r="J43" s="66"/>
      <c r="K43" s="69" t="e">
        <f t="shared" si="16"/>
        <v>#NUM!</v>
      </c>
      <c r="L43" s="25"/>
      <c r="M43" s="67">
        <f>N11</f>
        <v>0</v>
      </c>
      <c r="N43" s="69">
        <f>10^(4*(M43/256))</f>
        <v>1</v>
      </c>
      <c r="O43" s="69">
        <f>P11</f>
        <v>133.48861923067273</v>
      </c>
      <c r="P43" s="116">
        <f>O43/N43</f>
        <v>133.48861923067273</v>
      </c>
    </row>
    <row r="44" spans="10:12" ht="13.5" thickBot="1">
      <c r="J44" s="66"/>
      <c r="K44" s="69" t="e">
        <f t="shared" si="16"/>
        <v>#NUM!</v>
      </c>
      <c r="L44" s="25"/>
    </row>
    <row r="45" spans="10:15" ht="13.5" thickBot="1">
      <c r="J45" s="66"/>
      <c r="K45" s="69" t="e">
        <f t="shared" si="16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6"/>
      <c r="K46" s="69" t="e">
        <f t="shared" si="16"/>
        <v>#NUM!</v>
      </c>
      <c r="M46" s="158" t="s">
        <v>107</v>
      </c>
      <c r="N46" s="153"/>
      <c r="O46" s="154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59" t="s">
        <v>81</v>
      </c>
      <c r="N47" s="160"/>
      <c r="O47" s="161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108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7"/>
      <c r="N50" s="69">
        <f aca="true" t="shared" si="17" ref="N50:N57">10^(4*(M50/256))</f>
        <v>1</v>
      </c>
      <c r="O50" s="45">
        <f>P39*N50</f>
        <v>133.48861923067273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8"/>
      <c r="N51" s="69">
        <f t="shared" si="17"/>
        <v>1</v>
      </c>
      <c r="O51" s="46">
        <f>P39*N51</f>
        <v>133.48861923067273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8"/>
      <c r="N52" s="69">
        <f t="shared" si="17"/>
        <v>1</v>
      </c>
      <c r="O52" s="46">
        <f>P39*N52</f>
        <v>133.48861923067273</v>
      </c>
    </row>
    <row r="53" spans="9:15" ht="15" thickBot="1">
      <c r="I53" s="23"/>
      <c r="J53" s="57" t="s">
        <v>83</v>
      </c>
      <c r="K53" s="58" t="s">
        <v>21</v>
      </c>
      <c r="M53" s="118"/>
      <c r="N53" s="69">
        <f t="shared" si="17"/>
        <v>1</v>
      </c>
      <c r="O53" s="46">
        <f>P39*N53</f>
        <v>133.48861923067273</v>
      </c>
    </row>
    <row r="54" spans="10:15" ht="12.75">
      <c r="J54" s="67"/>
      <c r="K54" s="69" t="e">
        <f aca="true" t="shared" si="18" ref="K54:K61">LOG10(J54)*(256/LOG10(262144))</f>
        <v>#NUM!</v>
      </c>
      <c r="M54" s="118"/>
      <c r="N54" s="69">
        <f t="shared" si="17"/>
        <v>1</v>
      </c>
      <c r="O54" s="46">
        <f>P39*N54</f>
        <v>133.48861923067273</v>
      </c>
    </row>
    <row r="55" spans="10:15" ht="12.75">
      <c r="J55" s="66"/>
      <c r="K55" s="69" t="e">
        <f t="shared" si="18"/>
        <v>#NUM!</v>
      </c>
      <c r="M55" s="118"/>
      <c r="N55" s="69">
        <f t="shared" si="17"/>
        <v>1</v>
      </c>
      <c r="O55" s="46">
        <f>P39*N55</f>
        <v>133.48861923067273</v>
      </c>
    </row>
    <row r="56" spans="10:15" ht="12.75">
      <c r="J56" s="66"/>
      <c r="K56" s="69" t="e">
        <f t="shared" si="18"/>
        <v>#NUM!</v>
      </c>
      <c r="M56" s="118"/>
      <c r="N56" s="69">
        <f t="shared" si="17"/>
        <v>1</v>
      </c>
      <c r="O56" s="46">
        <f>P40*N56</f>
        <v>133.48861923067273</v>
      </c>
    </row>
    <row r="57" spans="10:15" ht="12.75">
      <c r="J57" s="66"/>
      <c r="K57" s="69" t="e">
        <f t="shared" si="18"/>
        <v>#NUM!</v>
      </c>
      <c r="M57" s="118"/>
      <c r="N57" s="69">
        <f t="shared" si="17"/>
        <v>1</v>
      </c>
      <c r="O57" s="46">
        <f>P41*N57</f>
        <v>133.48861923067273</v>
      </c>
    </row>
    <row r="58" spans="10:11" ht="12.75">
      <c r="J58" s="66"/>
      <c r="K58" s="69" t="e">
        <f t="shared" si="18"/>
        <v>#NUM!</v>
      </c>
    </row>
    <row r="59" spans="10:11" ht="12.75">
      <c r="J59" s="66"/>
      <c r="K59" s="69" t="e">
        <f t="shared" si="18"/>
        <v>#NUM!</v>
      </c>
    </row>
    <row r="60" spans="10:11" ht="12.75">
      <c r="J60" s="66"/>
      <c r="K60" s="69" t="e">
        <f t="shared" si="18"/>
        <v>#NUM!</v>
      </c>
    </row>
    <row r="61" spans="10:11" ht="12.75">
      <c r="J61" s="66"/>
      <c r="K61" s="69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H1">
      <selection activeCell="X6" sqref="X6:X14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6" t="s">
        <v>29</v>
      </c>
      <c r="C1" s="35"/>
      <c r="D1" s="31"/>
      <c r="E1" s="31"/>
      <c r="F1" s="31"/>
      <c r="G1" s="30"/>
      <c r="J1" s="28"/>
    </row>
    <row r="3" spans="2:18" ht="28.5" thickBot="1">
      <c r="B3" s="72" t="s">
        <v>9</v>
      </c>
      <c r="C3" s="10"/>
      <c r="D3" s="10"/>
      <c r="E3" s="10"/>
      <c r="F3" s="10"/>
      <c r="R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0">
        <v>23.983894144646648</v>
      </c>
      <c r="D6" s="68"/>
      <c r="E6" s="17"/>
      <c r="F6" s="17">
        <f>H$15*C6+H$16</f>
        <v>1.9576488884592715</v>
      </c>
      <c r="G6" s="44"/>
      <c r="H6" s="46">
        <f>10^F6</f>
        <v>90.70868863821535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1">
        <f aca="true" t="shared" si="0" ref="T6:T11">M50</f>
        <v>0</v>
      </c>
      <c r="U6" s="112">
        <f aca="true" t="shared" si="1" ref="U6:U11">O50</f>
        <v>37.40967267052987</v>
      </c>
      <c r="V6" s="17">
        <f aca="true" t="shared" si="2" ref="V6:V13">LOG10(U6)</f>
        <v>1.572983908198083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1">10^W6</f>
        <v>#DIV/0!</v>
      </c>
      <c r="AA6" s="155" t="s">
        <v>65</v>
      </c>
      <c r="AB6" s="156"/>
      <c r="AC6" s="156"/>
      <c r="AD6" s="157"/>
    </row>
    <row r="7" spans="2:30" ht="15">
      <c r="B7" s="9">
        <v>2</v>
      </c>
      <c r="C7" s="120">
        <v>82.63339275084068</v>
      </c>
      <c r="D7" s="68">
        <v>792</v>
      </c>
      <c r="E7" s="17">
        <f aca="true" t="shared" si="5" ref="E7:E13">LOG10(D7)</f>
        <v>2.8987251815894934</v>
      </c>
      <c r="F7" s="17">
        <f aca="true" t="shared" si="6" ref="F7:F13">H$15*C7+H$16</f>
        <v>2.898297145477862</v>
      </c>
      <c r="G7" s="79">
        <f>((ABS(F7-E7))/F7)</f>
        <v>0.00014768537874013004</v>
      </c>
      <c r="H7" s="46">
        <f aca="true" t="shared" si="7" ref="H7:H13">10^F7</f>
        <v>791.2197976034641</v>
      </c>
      <c r="J7" s="55" t="s">
        <v>27</v>
      </c>
      <c r="K7" s="56"/>
      <c r="L7" s="25"/>
      <c r="M7" s="80"/>
      <c r="N7" s="120"/>
      <c r="O7" s="27">
        <f aca="true" t="shared" si="8" ref="O7:O18">H$15*N7+H$16</f>
        <v>1.5729839081980828</v>
      </c>
      <c r="P7" s="70">
        <f aca="true" t="shared" si="9" ref="P7:P18">10^O7</f>
        <v>37.40967267052987</v>
      </c>
      <c r="S7" s="9">
        <v>2</v>
      </c>
      <c r="T7" s="81">
        <f t="shared" si="0"/>
        <v>0</v>
      </c>
      <c r="U7" s="112">
        <f t="shared" si="1"/>
        <v>37.40967267052987</v>
      </c>
      <c r="V7" s="17">
        <f t="shared" si="2"/>
        <v>1.572983908198083</v>
      </c>
      <c r="W7" s="17" t="e">
        <f t="shared" si="3"/>
        <v>#DIV/0!</v>
      </c>
      <c r="X7" s="79" t="e">
        <f aca="true" t="shared" si="10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51</v>
      </c>
    </row>
    <row r="8" spans="2:30" ht="13.5" thickBot="1">
      <c r="B8" s="9">
        <v>3</v>
      </c>
      <c r="C8" s="120">
        <v>108.84503789728124</v>
      </c>
      <c r="D8" s="68">
        <v>2079</v>
      </c>
      <c r="E8" s="17">
        <f t="shared" si="5"/>
        <v>3.317854489331469</v>
      </c>
      <c r="F8" s="17">
        <f t="shared" si="6"/>
        <v>3.318691844606376</v>
      </c>
      <c r="G8" s="79">
        <f aca="true" t="shared" si="11" ref="G8:G13">((ABS(F8-E8))/F8)</f>
        <v>0.00025231486203441066</v>
      </c>
      <c r="H8" s="46">
        <f t="shared" si="7"/>
        <v>2083.0123488325257</v>
      </c>
      <c r="J8" s="57" t="s">
        <v>20</v>
      </c>
      <c r="K8" s="58" t="s">
        <v>21</v>
      </c>
      <c r="L8" s="25"/>
      <c r="M8" s="80"/>
      <c r="N8" s="120"/>
      <c r="O8" s="27">
        <f t="shared" si="8"/>
        <v>1.5729839081980828</v>
      </c>
      <c r="P8" s="70">
        <f t="shared" si="9"/>
        <v>37.40967267052987</v>
      </c>
      <c r="S8" s="9">
        <v>3</v>
      </c>
      <c r="T8" s="81">
        <f t="shared" si="0"/>
        <v>0</v>
      </c>
      <c r="U8" s="112">
        <f t="shared" si="1"/>
        <v>37.40967267052987</v>
      </c>
      <c r="V8" s="17">
        <f t="shared" si="2"/>
        <v>1.572983908198083</v>
      </c>
      <c r="W8" s="17" t="e">
        <f t="shared" si="3"/>
        <v>#DIV/0!</v>
      </c>
      <c r="X8" s="79" t="e">
        <f t="shared" si="10"/>
        <v>#DIV/0!</v>
      </c>
      <c r="Y8" s="46" t="e">
        <f t="shared" si="4"/>
        <v>#DIV/0!</v>
      </c>
      <c r="AA8" s="114"/>
      <c r="AB8" s="66"/>
      <c r="AC8" s="115" t="e">
        <f aca="true" t="shared" si="12" ref="AC8:AC19">Y$15*AB8+Y$16</f>
        <v>#DIV/0!</v>
      </c>
      <c r="AD8" s="70" t="e">
        <f aca="true" t="shared" si="13" ref="AD8:AD19">10^AC8</f>
        <v>#DIV/0!</v>
      </c>
    </row>
    <row r="9" spans="2:30" ht="12.75">
      <c r="B9" s="9">
        <v>4</v>
      </c>
      <c r="C9" s="120">
        <v>139.9163679949025</v>
      </c>
      <c r="D9" s="68">
        <v>6588</v>
      </c>
      <c r="E9" s="17">
        <f t="shared" si="5"/>
        <v>3.8187535904977166</v>
      </c>
      <c r="F9" s="17">
        <f t="shared" si="6"/>
        <v>3.8170284577771825</v>
      </c>
      <c r="G9" s="79">
        <f t="shared" si="11"/>
        <v>0.0004519569973388967</v>
      </c>
      <c r="H9" s="46">
        <f t="shared" si="7"/>
        <v>6561.882625838821</v>
      </c>
      <c r="J9" s="66"/>
      <c r="K9" s="1">
        <f aca="true" t="shared" si="14" ref="K9:K16">J9/4</f>
        <v>0</v>
      </c>
      <c r="L9" s="25"/>
      <c r="M9" s="80"/>
      <c r="N9" s="120"/>
      <c r="O9" s="27">
        <f t="shared" si="8"/>
        <v>1.5729839081980828</v>
      </c>
      <c r="P9" s="70">
        <f t="shared" si="9"/>
        <v>37.40967267052987</v>
      </c>
      <c r="S9" s="9">
        <v>4</v>
      </c>
      <c r="T9" s="81">
        <f t="shared" si="0"/>
        <v>0</v>
      </c>
      <c r="U9" s="112">
        <f t="shared" si="1"/>
        <v>37.40967267052987</v>
      </c>
      <c r="V9" s="17">
        <f t="shared" si="2"/>
        <v>1.572983908198083</v>
      </c>
      <c r="W9" s="17" t="e">
        <f t="shared" si="3"/>
        <v>#DIV/0!</v>
      </c>
      <c r="X9" s="79" t="e">
        <f t="shared" si="10"/>
        <v>#DIV/0!</v>
      </c>
      <c r="Y9" s="46" t="e">
        <f t="shared" si="4"/>
        <v>#DIV/0!</v>
      </c>
      <c r="AA9" s="114"/>
      <c r="AB9" s="66"/>
      <c r="AC9" s="115" t="e">
        <f t="shared" si="12"/>
        <v>#DIV/0!</v>
      </c>
      <c r="AD9" s="70" t="e">
        <f t="shared" si="13"/>
        <v>#DIV/0!</v>
      </c>
    </row>
    <row r="10" spans="2:30" ht="12.75">
      <c r="B10" s="9">
        <v>5</v>
      </c>
      <c r="C10" s="120">
        <v>164.9351992489182</v>
      </c>
      <c r="D10" s="68">
        <v>16471</v>
      </c>
      <c r="E10" s="17">
        <f t="shared" si="5"/>
        <v>4.216719967190278</v>
      </c>
      <c r="F10" s="17">
        <f t="shared" si="6"/>
        <v>4.218292246403104</v>
      </c>
      <c r="G10" s="79">
        <f t="shared" si="11"/>
        <v>0.0003727288487814761</v>
      </c>
      <c r="H10" s="46">
        <f t="shared" si="7"/>
        <v>16530.738141233476</v>
      </c>
      <c r="J10" s="66"/>
      <c r="K10" s="1">
        <f t="shared" si="14"/>
        <v>0</v>
      </c>
      <c r="L10" s="25"/>
      <c r="M10" s="80"/>
      <c r="N10" s="120"/>
      <c r="O10" s="27">
        <f t="shared" si="8"/>
        <v>1.5729839081980828</v>
      </c>
      <c r="P10" s="70">
        <f t="shared" si="9"/>
        <v>37.40967267052987</v>
      </c>
      <c r="S10" s="9">
        <v>5</v>
      </c>
      <c r="T10" s="81">
        <f t="shared" si="0"/>
        <v>0</v>
      </c>
      <c r="U10" s="112">
        <f t="shared" si="1"/>
        <v>37.40967267052987</v>
      </c>
      <c r="V10" s="17">
        <f t="shared" si="2"/>
        <v>1.572983908198083</v>
      </c>
      <c r="W10" s="17" t="e">
        <f t="shared" si="3"/>
        <v>#DIV/0!</v>
      </c>
      <c r="X10" s="79" t="e">
        <f t="shared" si="10"/>
        <v>#DIV/0!</v>
      </c>
      <c r="Y10" s="46" t="e">
        <f t="shared" si="4"/>
        <v>#DIV/0!</v>
      </c>
      <c r="AA10" s="114"/>
      <c r="AB10" s="66"/>
      <c r="AC10" s="115" t="e">
        <f t="shared" si="12"/>
        <v>#DIV/0!</v>
      </c>
      <c r="AD10" s="70" t="e">
        <f t="shared" si="13"/>
        <v>#DIV/0!</v>
      </c>
    </row>
    <row r="11" spans="2:30" ht="12.75">
      <c r="B11" s="9">
        <v>6</v>
      </c>
      <c r="C11" s="120">
        <v>193.5594630630995</v>
      </c>
      <c r="D11" s="68">
        <v>47497</v>
      </c>
      <c r="E11" s="17">
        <f t="shared" si="5"/>
        <v>4.676666179633474</v>
      </c>
      <c r="F11" s="17">
        <f t="shared" si="6"/>
        <v>4.67738165901756</v>
      </c>
      <c r="G11" s="79">
        <f t="shared" si="11"/>
        <v>0.00015296579074457263</v>
      </c>
      <c r="H11" s="46">
        <f t="shared" si="7"/>
        <v>47575.3135266221</v>
      </c>
      <c r="J11" s="66"/>
      <c r="K11" s="1">
        <f t="shared" si="14"/>
        <v>0</v>
      </c>
      <c r="L11" s="25"/>
      <c r="M11" s="80"/>
      <c r="N11" s="120"/>
      <c r="O11" s="27">
        <f t="shared" si="8"/>
        <v>1.5729839081980828</v>
      </c>
      <c r="P11" s="70">
        <f t="shared" si="9"/>
        <v>37.40967267052987</v>
      </c>
      <c r="S11" s="9">
        <v>6</v>
      </c>
      <c r="T11" s="81">
        <f t="shared" si="0"/>
        <v>0</v>
      </c>
      <c r="U11" s="112">
        <f t="shared" si="1"/>
        <v>37.40967267052987</v>
      </c>
      <c r="V11" s="17">
        <f t="shared" si="2"/>
        <v>1.572983908198083</v>
      </c>
      <c r="W11" s="17" t="e">
        <f t="shared" si="3"/>
        <v>#DIV/0!</v>
      </c>
      <c r="X11" s="79" t="e">
        <f t="shared" si="10"/>
        <v>#DIV/0!</v>
      </c>
      <c r="Y11" s="46" t="e">
        <f t="shared" si="4"/>
        <v>#DIV/0!</v>
      </c>
      <c r="AA11" s="114"/>
      <c r="AB11" s="66"/>
      <c r="AC11" s="115" t="e">
        <f t="shared" si="12"/>
        <v>#DIV/0!</v>
      </c>
      <c r="AD11" s="70" t="e">
        <f t="shared" si="13"/>
        <v>#DIV/0!</v>
      </c>
    </row>
    <row r="12" spans="2:30" ht="12.75">
      <c r="B12" s="9">
        <v>7</v>
      </c>
      <c r="C12" s="120">
        <v>222.13598867741015</v>
      </c>
      <c r="D12" s="68">
        <v>137049</v>
      </c>
      <c r="E12" s="17">
        <f t="shared" si="5"/>
        <v>5.136875870987765</v>
      </c>
      <c r="F12" s="17">
        <f t="shared" si="6"/>
        <v>5.135705423918587</v>
      </c>
      <c r="G12" s="79">
        <f t="shared" si="11"/>
        <v>0.00022790385595854065</v>
      </c>
      <c r="H12" s="46">
        <f t="shared" si="7"/>
        <v>136680.14281623816</v>
      </c>
      <c r="J12" s="66"/>
      <c r="K12" s="1">
        <f t="shared" si="14"/>
        <v>0</v>
      </c>
      <c r="L12" s="25"/>
      <c r="M12" s="80"/>
      <c r="N12" s="120"/>
      <c r="O12" s="27">
        <f t="shared" si="8"/>
        <v>1.5729839081980828</v>
      </c>
      <c r="P12" s="70">
        <f t="shared" si="9"/>
        <v>37.40967267052987</v>
      </c>
      <c r="S12" s="9">
        <v>7</v>
      </c>
      <c r="T12" s="81">
        <f>M56</f>
        <v>0</v>
      </c>
      <c r="U12" s="112">
        <f>O56</f>
        <v>37.40967267052987</v>
      </c>
      <c r="V12" s="17">
        <f t="shared" si="2"/>
        <v>1.572983908198083</v>
      </c>
      <c r="W12" s="17" t="e">
        <f t="shared" si="3"/>
        <v>#DIV/0!</v>
      </c>
      <c r="X12" s="79" t="e">
        <f t="shared" si="10"/>
        <v>#DIV/0!</v>
      </c>
      <c r="Y12" s="46" t="e">
        <f>10^W12</f>
        <v>#DIV/0!</v>
      </c>
      <c r="AA12" s="114"/>
      <c r="AB12" s="66"/>
      <c r="AC12" s="115" t="e">
        <f t="shared" si="12"/>
        <v>#DIV/0!</v>
      </c>
      <c r="AD12" s="70" t="e">
        <f t="shared" si="13"/>
        <v>#DIV/0!</v>
      </c>
    </row>
    <row r="13" spans="2:30" ht="13.5" thickBot="1">
      <c r="B13" s="9">
        <v>8</v>
      </c>
      <c r="C13" s="120">
        <v>240.74736375020058</v>
      </c>
      <c r="D13" s="129">
        <v>271647</v>
      </c>
      <c r="E13" s="17">
        <f t="shared" si="5"/>
        <v>5.434004913159027</v>
      </c>
      <c r="F13" s="17">
        <f t="shared" si="6"/>
        <v>5.434203415188553</v>
      </c>
      <c r="G13" s="79">
        <f t="shared" si="11"/>
        <v>3.652826630869899E-05</v>
      </c>
      <c r="H13" s="46">
        <f t="shared" si="7"/>
        <v>271771.18947984645</v>
      </c>
      <c r="J13" s="66"/>
      <c r="K13" s="1">
        <f t="shared" si="14"/>
        <v>0</v>
      </c>
      <c r="L13" s="25"/>
      <c r="M13" s="80"/>
      <c r="N13" s="120"/>
      <c r="O13" s="27">
        <f t="shared" si="8"/>
        <v>1.5729839081980828</v>
      </c>
      <c r="P13" s="70">
        <f t="shared" si="9"/>
        <v>37.40967267052987</v>
      </c>
      <c r="S13" s="9">
        <v>8</v>
      </c>
      <c r="T13" s="81">
        <f>M57</f>
        <v>0</v>
      </c>
      <c r="U13" s="112">
        <f>O57</f>
        <v>37.40967267052987</v>
      </c>
      <c r="V13" s="17">
        <f t="shared" si="2"/>
        <v>1.572983908198083</v>
      </c>
      <c r="W13" s="17" t="e">
        <f t="shared" si="3"/>
        <v>#DIV/0!</v>
      </c>
      <c r="X13" s="79" t="e">
        <f t="shared" si="10"/>
        <v>#DIV/0!</v>
      </c>
      <c r="Y13" s="46" t="e">
        <f>10^W13</f>
        <v>#DIV/0!</v>
      </c>
      <c r="AA13" s="114"/>
      <c r="AB13" s="66"/>
      <c r="AC13" s="115" t="e">
        <f t="shared" si="12"/>
        <v>#DIV/0!</v>
      </c>
      <c r="AD13" s="70" t="e">
        <f t="shared" si="13"/>
        <v>#DIV/0!</v>
      </c>
    </row>
    <row r="14" spans="5:30" ht="13.5" thickBot="1">
      <c r="E14" s="162" t="s">
        <v>54</v>
      </c>
      <c r="F14" s="163"/>
      <c r="G14" s="98">
        <f>AVERAGE(G7:G13)</f>
        <v>0.00023458342855810368</v>
      </c>
      <c r="I14" s="24"/>
      <c r="J14" s="66"/>
      <c r="K14" s="1">
        <f t="shared" si="14"/>
        <v>0</v>
      </c>
      <c r="L14" s="25"/>
      <c r="M14" s="80"/>
      <c r="N14" s="66"/>
      <c r="O14" s="27">
        <f t="shared" si="8"/>
        <v>1.5729839081980828</v>
      </c>
      <c r="P14" s="70">
        <f t="shared" si="9"/>
        <v>37.40967267052987</v>
      </c>
      <c r="V14" s="162" t="s">
        <v>54</v>
      </c>
      <c r="W14" s="163"/>
      <c r="X14" s="98" t="e">
        <f>AVERAGE(X6:X11)</f>
        <v>#DIV/0!</v>
      </c>
      <c r="AA14" s="114"/>
      <c r="AB14" s="66"/>
      <c r="AC14" s="115" t="e">
        <f t="shared" si="12"/>
        <v>#DIV/0!</v>
      </c>
      <c r="AD14" s="70" t="e">
        <f t="shared" si="13"/>
        <v>#DIV/0!</v>
      </c>
    </row>
    <row r="15" spans="7:30" ht="12.75">
      <c r="G15" s="91" t="s">
        <v>30</v>
      </c>
      <c r="H15" s="92">
        <f>SLOPE(E7:E13,C7:C13)</f>
        <v>0.01603847056450791</v>
      </c>
      <c r="I15" s="24"/>
      <c r="J15" s="66"/>
      <c r="K15" s="1">
        <f t="shared" si="14"/>
        <v>0</v>
      </c>
      <c r="L15" s="25"/>
      <c r="M15" s="80"/>
      <c r="N15" s="66"/>
      <c r="O15" s="27">
        <f t="shared" si="8"/>
        <v>1.5729839081980828</v>
      </c>
      <c r="P15" s="70">
        <f t="shared" si="9"/>
        <v>37.40967267052987</v>
      </c>
      <c r="X15" s="91" t="s">
        <v>30</v>
      </c>
      <c r="Y15" s="92" t="e">
        <f>SLOPE(V7:V11,T7:T11)</f>
        <v>#DIV/0!</v>
      </c>
      <c r="AA15" s="114"/>
      <c r="AB15" s="66"/>
      <c r="AC15" s="115" t="e">
        <f t="shared" si="12"/>
        <v>#DIV/0!</v>
      </c>
      <c r="AD15" s="70" t="e">
        <f t="shared" si="13"/>
        <v>#DIV/0!</v>
      </c>
    </row>
    <row r="16" spans="7:30" ht="12.75">
      <c r="G16" s="93" t="s">
        <v>31</v>
      </c>
      <c r="H16" s="94">
        <f>INTERCEPT(E7:E13,C7:C13)</f>
        <v>1.5729839081980828</v>
      </c>
      <c r="I16" s="24"/>
      <c r="J16" s="66"/>
      <c r="K16" s="1">
        <f t="shared" si="14"/>
        <v>0</v>
      </c>
      <c r="L16" s="25"/>
      <c r="M16" s="80"/>
      <c r="N16" s="66"/>
      <c r="O16" s="27">
        <f t="shared" si="8"/>
        <v>1.5729839081980828</v>
      </c>
      <c r="P16" s="70">
        <f t="shared" si="9"/>
        <v>37.40967267052987</v>
      </c>
      <c r="X16" s="93" t="s">
        <v>31</v>
      </c>
      <c r="Y16" s="94" t="e">
        <f>INTERCEPT(V7:V11,T7:T11)</f>
        <v>#DIV/0!</v>
      </c>
      <c r="AA16" s="114"/>
      <c r="AB16" s="66"/>
      <c r="AC16" s="115" t="e">
        <f t="shared" si="12"/>
        <v>#DIV/0!</v>
      </c>
      <c r="AD16" s="70" t="e">
        <f t="shared" si="13"/>
        <v>#DIV/0!</v>
      </c>
    </row>
    <row r="17" spans="7:30" ht="13.5" thickBot="1">
      <c r="G17" s="95" t="s">
        <v>32</v>
      </c>
      <c r="H17" s="96">
        <f>RSQ(E7:E13,C7:C13)</f>
        <v>0.9999984258787877</v>
      </c>
      <c r="L17" s="25"/>
      <c r="M17" s="80"/>
      <c r="N17" s="66"/>
      <c r="O17" s="27">
        <f t="shared" si="8"/>
        <v>1.5729839081980828</v>
      </c>
      <c r="P17" s="70">
        <f t="shared" si="9"/>
        <v>37.40967267052987</v>
      </c>
      <c r="X17" s="95" t="s">
        <v>32</v>
      </c>
      <c r="Y17" s="96" t="e">
        <f>RSQ(V7:V11,T7:T11)</f>
        <v>#DIV/0!</v>
      </c>
      <c r="AA17" s="114"/>
      <c r="AB17" s="66"/>
      <c r="AC17" s="115" t="e">
        <f t="shared" si="12"/>
        <v>#DIV/0!</v>
      </c>
      <c r="AD17" s="70" t="e">
        <f t="shared" si="13"/>
        <v>#DIV/0!</v>
      </c>
    </row>
    <row r="18" spans="12:30" ht="13.5" thickBot="1">
      <c r="L18" s="25"/>
      <c r="M18" s="80"/>
      <c r="N18" s="66"/>
      <c r="O18" s="27">
        <f t="shared" si="8"/>
        <v>1.5729839081980828</v>
      </c>
      <c r="P18" s="70">
        <f t="shared" si="9"/>
        <v>37.40967267052987</v>
      </c>
      <c r="AA18" s="114"/>
      <c r="AB18" s="66"/>
      <c r="AC18" s="115" t="e">
        <f t="shared" si="12"/>
        <v>#DIV/0!</v>
      </c>
      <c r="AD18" s="70" t="e">
        <f t="shared" si="13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AA19" s="114"/>
      <c r="AB19" s="66"/>
      <c r="AC19" s="115" t="e">
        <f t="shared" si="12"/>
        <v>#DIV/0!</v>
      </c>
      <c r="AD19" s="70" t="e">
        <f t="shared" si="13"/>
        <v>#DIV/0!</v>
      </c>
    </row>
    <row r="20" spans="10:15" ht="15">
      <c r="J20" s="61" t="s">
        <v>33</v>
      </c>
      <c r="K20" s="62"/>
      <c r="L20" s="25"/>
      <c r="M20" s="73" t="s">
        <v>36</v>
      </c>
      <c r="N20" s="74"/>
      <c r="O20" s="25"/>
    </row>
    <row r="21" spans="10:15" ht="15">
      <c r="J21" s="55" t="s">
        <v>39</v>
      </c>
      <c r="K21" s="56"/>
      <c r="L21" s="25"/>
      <c r="M21" s="47" t="s">
        <v>44</v>
      </c>
      <c r="N21" s="48"/>
      <c r="O21" s="25"/>
    </row>
    <row r="22" spans="10:15" ht="15">
      <c r="J22" s="55" t="s">
        <v>27</v>
      </c>
      <c r="K22" s="56"/>
      <c r="L22" s="25"/>
      <c r="M22" s="47" t="s">
        <v>45</v>
      </c>
      <c r="N22" s="48"/>
      <c r="O22" s="25"/>
    </row>
    <row r="23" spans="10:1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</row>
    <row r="24" spans="10:15" ht="12.75">
      <c r="J24" s="67"/>
      <c r="K24" s="69" t="e">
        <f aca="true" t="shared" si="15" ref="K24:K31">LOG10(J24*10)*(64)</f>
        <v>#NUM!</v>
      </c>
      <c r="L24" s="25"/>
      <c r="M24" s="47" t="s">
        <v>47</v>
      </c>
      <c r="N24" s="48"/>
      <c r="O24" s="25"/>
    </row>
    <row r="25" spans="10:15" ht="12.75">
      <c r="J25" s="66"/>
      <c r="K25" s="69" t="e">
        <f t="shared" si="15"/>
        <v>#NUM!</v>
      </c>
      <c r="L25" s="25"/>
      <c r="M25" s="47" t="s">
        <v>43</v>
      </c>
      <c r="N25" s="48"/>
      <c r="O25" s="25"/>
    </row>
    <row r="26" spans="10:15" ht="12.75">
      <c r="J26" s="66"/>
      <c r="K26" s="69" t="e">
        <f t="shared" si="15"/>
        <v>#NUM!</v>
      </c>
      <c r="L26" s="25"/>
      <c r="M26" s="75" t="s">
        <v>48</v>
      </c>
      <c r="N26" s="48"/>
      <c r="O26" s="25"/>
    </row>
    <row r="27" spans="10:15" ht="12.75">
      <c r="J27" s="66"/>
      <c r="K27" s="69" t="e">
        <f t="shared" si="15"/>
        <v>#NUM!</v>
      </c>
      <c r="L27" s="25"/>
      <c r="M27" s="49" t="s">
        <v>49</v>
      </c>
      <c r="N27" s="50"/>
      <c r="O27" s="25"/>
    </row>
    <row r="28" spans="10:15" ht="12.75">
      <c r="J28" s="66"/>
      <c r="K28" s="69" t="e">
        <f t="shared" si="15"/>
        <v>#NUM!</v>
      </c>
      <c r="L28" s="25"/>
      <c r="O28" s="25"/>
    </row>
    <row r="29" spans="10:15" ht="12.75">
      <c r="J29" s="66"/>
      <c r="K29" s="69" t="e">
        <f t="shared" si="15"/>
        <v>#NUM!</v>
      </c>
      <c r="L29" s="25"/>
      <c r="O29" s="25"/>
    </row>
    <row r="30" spans="10:15" ht="12.75">
      <c r="J30" s="66"/>
      <c r="K30" s="69" t="e">
        <f t="shared" si="15"/>
        <v>#NUM!</v>
      </c>
      <c r="L30" s="25"/>
      <c r="O30" s="25"/>
    </row>
    <row r="31" spans="10:15" ht="12.75">
      <c r="J31" s="66"/>
      <c r="K31" s="69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8" t="s">
        <v>57</v>
      </c>
      <c r="N35" s="153"/>
      <c r="O35" s="153"/>
      <c r="P35" s="170"/>
    </row>
    <row r="36" spans="10:16" ht="15">
      <c r="J36" s="55" t="s">
        <v>39</v>
      </c>
      <c r="K36" s="56"/>
      <c r="L36" s="25"/>
      <c r="M36" s="159" t="s">
        <v>66</v>
      </c>
      <c r="N36" s="160"/>
      <c r="O36" s="160"/>
      <c r="P36" s="171"/>
    </row>
    <row r="37" spans="10:16" ht="15.75" thickBot="1">
      <c r="J37" s="55" t="s">
        <v>27</v>
      </c>
      <c r="K37" s="56"/>
      <c r="L37" s="25"/>
      <c r="M37" s="159" t="s">
        <v>59</v>
      </c>
      <c r="N37" s="172"/>
      <c r="O37" s="172"/>
      <c r="P37" s="171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51</v>
      </c>
      <c r="P38" s="101" t="s">
        <v>67</v>
      </c>
    </row>
    <row r="39" spans="10:16" ht="12.75">
      <c r="J39" s="67"/>
      <c r="K39" s="69" t="e">
        <f aca="true" t="shared" si="16" ref="K39:K46">LOG10(J39)*(64)</f>
        <v>#NUM!</v>
      </c>
      <c r="L39" s="25"/>
      <c r="M39" s="67">
        <f>N7</f>
        <v>0</v>
      </c>
      <c r="N39" s="69">
        <f>10^(4*(M39/256))</f>
        <v>1</v>
      </c>
      <c r="O39" s="69">
        <f>P7</f>
        <v>37.40967267052987</v>
      </c>
      <c r="P39" s="116">
        <f>O39/N39</f>
        <v>37.40967267052987</v>
      </c>
    </row>
    <row r="40" spans="10:16" ht="12.75">
      <c r="J40" s="66"/>
      <c r="K40" s="69" t="e">
        <f t="shared" si="16"/>
        <v>#NUM!</v>
      </c>
      <c r="L40" s="25"/>
      <c r="M40" s="67">
        <f>N8</f>
        <v>0</v>
      </c>
      <c r="N40" s="69">
        <f>10^(4*(M40/256))</f>
        <v>1</v>
      </c>
      <c r="O40" s="69">
        <f>P8</f>
        <v>37.40967267052987</v>
      </c>
      <c r="P40" s="116">
        <f>O40/N40</f>
        <v>37.40967267052987</v>
      </c>
    </row>
    <row r="41" spans="10:16" ht="12.75">
      <c r="J41" s="66"/>
      <c r="K41" s="69" t="e">
        <f t="shared" si="16"/>
        <v>#NUM!</v>
      </c>
      <c r="L41" s="25"/>
      <c r="M41" s="67">
        <f>N9</f>
        <v>0</v>
      </c>
      <c r="N41" s="69">
        <f>10^(4*(M41/256))</f>
        <v>1</v>
      </c>
      <c r="O41" s="69">
        <f>P9</f>
        <v>37.40967267052987</v>
      </c>
      <c r="P41" s="116">
        <f>O41/N41</f>
        <v>37.40967267052987</v>
      </c>
    </row>
    <row r="42" spans="10:16" ht="12.75">
      <c r="J42" s="66"/>
      <c r="K42" s="69" t="e">
        <f t="shared" si="16"/>
        <v>#NUM!</v>
      </c>
      <c r="L42" s="25"/>
      <c r="M42" s="67">
        <f>N10</f>
        <v>0</v>
      </c>
      <c r="N42" s="69">
        <f>10^(4*(M42/256))</f>
        <v>1</v>
      </c>
      <c r="O42" s="69">
        <f>P10</f>
        <v>37.40967267052987</v>
      </c>
      <c r="P42" s="116">
        <f>O42/N42</f>
        <v>37.40967267052987</v>
      </c>
    </row>
    <row r="43" spans="10:16" ht="12.75">
      <c r="J43" s="66"/>
      <c r="K43" s="69" t="e">
        <f t="shared" si="16"/>
        <v>#NUM!</v>
      </c>
      <c r="L43" s="25"/>
      <c r="M43" s="67">
        <f>N11</f>
        <v>0</v>
      </c>
      <c r="N43" s="69">
        <f>10^(4*(M43/256))</f>
        <v>1</v>
      </c>
      <c r="O43" s="69">
        <f>P11</f>
        <v>37.40967267052987</v>
      </c>
      <c r="P43" s="116">
        <f>O43/N43</f>
        <v>37.40967267052987</v>
      </c>
    </row>
    <row r="44" spans="10:12" ht="13.5" thickBot="1">
      <c r="J44" s="66"/>
      <c r="K44" s="69" t="e">
        <f t="shared" si="16"/>
        <v>#NUM!</v>
      </c>
      <c r="L44" s="25"/>
    </row>
    <row r="45" spans="10:15" ht="13.5" thickBot="1">
      <c r="J45" s="66"/>
      <c r="K45" s="69" t="e">
        <f t="shared" si="16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6"/>
      <c r="K46" s="69" t="e">
        <f t="shared" si="16"/>
        <v>#NUM!</v>
      </c>
      <c r="M46" s="158" t="s">
        <v>68</v>
      </c>
      <c r="N46" s="153"/>
      <c r="O46" s="154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59" t="s">
        <v>81</v>
      </c>
      <c r="N47" s="160"/>
      <c r="O47" s="161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69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7"/>
      <c r="N50" s="69">
        <f aca="true" t="shared" si="17" ref="N50:N57">10^(4*(M50/256))</f>
        <v>1</v>
      </c>
      <c r="O50" s="45">
        <f>P39*N50</f>
        <v>37.40967267052987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8"/>
      <c r="N51" s="69">
        <f t="shared" si="17"/>
        <v>1</v>
      </c>
      <c r="O51" s="46">
        <f>P39*N51</f>
        <v>37.40967267052987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8"/>
      <c r="N52" s="69">
        <f t="shared" si="17"/>
        <v>1</v>
      </c>
      <c r="O52" s="46">
        <f>P39*N52</f>
        <v>37.40967267052987</v>
      </c>
    </row>
    <row r="53" spans="9:15" ht="15" thickBot="1">
      <c r="I53" s="23"/>
      <c r="J53" s="57" t="s">
        <v>83</v>
      </c>
      <c r="K53" s="58" t="s">
        <v>21</v>
      </c>
      <c r="M53" s="118"/>
      <c r="N53" s="69">
        <f t="shared" si="17"/>
        <v>1</v>
      </c>
      <c r="O53" s="46">
        <f>P39*N53</f>
        <v>37.40967267052987</v>
      </c>
    </row>
    <row r="54" spans="10:15" ht="12.75">
      <c r="J54" s="67"/>
      <c r="K54" s="69" t="e">
        <f>LOG10(J54)*(256/LOG10(262144))</f>
        <v>#NUM!</v>
      </c>
      <c r="M54" s="118"/>
      <c r="N54" s="69">
        <f t="shared" si="17"/>
        <v>1</v>
      </c>
      <c r="O54" s="46">
        <f>P39*N54</f>
        <v>37.40967267052987</v>
      </c>
    </row>
    <row r="55" spans="10:15" ht="12.75">
      <c r="J55" s="66"/>
      <c r="K55" s="69" t="e">
        <f aca="true" t="shared" si="18" ref="K55:K61">LOG10(J55)*(256/LOG10(262144))</f>
        <v>#NUM!</v>
      </c>
      <c r="M55" s="118"/>
      <c r="N55" s="69">
        <f t="shared" si="17"/>
        <v>1</v>
      </c>
      <c r="O55" s="46">
        <f>P39*N55</f>
        <v>37.40967267052987</v>
      </c>
    </row>
    <row r="56" spans="10:15" ht="12.75">
      <c r="J56" s="66"/>
      <c r="K56" s="69" t="e">
        <f t="shared" si="18"/>
        <v>#NUM!</v>
      </c>
      <c r="M56" s="118"/>
      <c r="N56" s="69">
        <f t="shared" si="17"/>
        <v>1</v>
      </c>
      <c r="O56" s="46">
        <f>P40*N56</f>
        <v>37.40967267052987</v>
      </c>
    </row>
    <row r="57" spans="10:15" ht="12.75">
      <c r="J57" s="66"/>
      <c r="K57" s="69" t="e">
        <f t="shared" si="18"/>
        <v>#NUM!</v>
      </c>
      <c r="M57" s="118"/>
      <c r="N57" s="69">
        <f t="shared" si="17"/>
        <v>1</v>
      </c>
      <c r="O57" s="46">
        <f>P41*N57</f>
        <v>37.40967267052987</v>
      </c>
    </row>
    <row r="58" spans="10:11" ht="12.75">
      <c r="J58" s="66"/>
      <c r="K58" s="69" t="e">
        <f t="shared" si="18"/>
        <v>#NUM!</v>
      </c>
    </row>
    <row r="59" spans="10:11" ht="12.75">
      <c r="J59" s="66"/>
      <c r="K59" s="69" t="e">
        <f t="shared" si="18"/>
        <v>#NUM!</v>
      </c>
    </row>
    <row r="60" spans="10:11" ht="12.75">
      <c r="J60" s="66"/>
      <c r="K60" s="69" t="e">
        <f t="shared" si="18"/>
        <v>#NUM!</v>
      </c>
    </row>
    <row r="61" spans="10:11" ht="12.75">
      <c r="J61" s="66"/>
      <c r="K61" s="69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J1">
      <selection activeCell="S16" sqref="S16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6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0">
        <v>11.2698405795636</v>
      </c>
      <c r="D6" s="138"/>
      <c r="E6" s="17"/>
      <c r="F6" s="17">
        <f>H$15*C6+H$16</f>
        <v>1.7671899540475362</v>
      </c>
      <c r="G6" s="44"/>
      <c r="H6" s="43">
        <f>10^F6</f>
        <v>58.50459187099808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7">
        <f>M50</f>
        <v>0</v>
      </c>
      <c r="U6" s="112">
        <f>O50</f>
        <v>38.633872943155836</v>
      </c>
      <c r="V6" s="17">
        <f aca="true" t="shared" si="0" ref="V6:V13">LOG10(U6)</f>
        <v>1.586968247195573</v>
      </c>
      <c r="W6" s="17" t="e">
        <f aca="true" t="shared" si="1" ref="W6:W13">Y$15*T6+Y$16</f>
        <v>#DIV/0!</v>
      </c>
      <c r="X6" s="79" t="e">
        <f>((ABS(W6-V6))/W6)</f>
        <v>#DIV/0!</v>
      </c>
      <c r="Y6" s="43" t="e">
        <f aca="true" t="shared" si="2" ref="Y6:Y13">10^W6</f>
        <v>#DIV/0!</v>
      </c>
      <c r="AA6" s="155" t="s">
        <v>65</v>
      </c>
      <c r="AB6" s="156"/>
      <c r="AC6" s="156"/>
      <c r="AD6" s="157"/>
    </row>
    <row r="7" spans="2:30" ht="15">
      <c r="B7" s="9">
        <v>2</v>
      </c>
      <c r="C7" s="120">
        <v>71.07774145915194</v>
      </c>
      <c r="D7" s="68">
        <v>531</v>
      </c>
      <c r="E7" s="136">
        <f aca="true" t="shared" si="3" ref="E7:E13">LOG10(D7)</f>
        <v>2.725094521081469</v>
      </c>
      <c r="F7" s="41">
        <f aca="true" t="shared" si="4" ref="F7:F13">H$15*C7+H$16</f>
        <v>2.7236082728033653</v>
      </c>
      <c r="G7" s="193">
        <f>((ABS(F7-E7))/F7)</f>
        <v>0.0005456909104531244</v>
      </c>
      <c r="H7" s="45">
        <f aca="true" t="shared" si="5" ref="H7:H13">10^F7</f>
        <v>529.1859106987504</v>
      </c>
      <c r="J7" s="55" t="s">
        <v>27</v>
      </c>
      <c r="K7" s="56"/>
      <c r="L7" s="25"/>
      <c r="M7" s="135"/>
      <c r="N7" s="120"/>
      <c r="O7" s="27">
        <f aca="true" t="shared" si="6" ref="O7:O18">H$15*N7+H$16</f>
        <v>1.586968247195573</v>
      </c>
      <c r="P7" s="70">
        <f aca="true" t="shared" si="7" ref="P7:P18">10^O7</f>
        <v>38.633872943155836</v>
      </c>
      <c r="Q7" s="25"/>
      <c r="S7" s="9">
        <v>2</v>
      </c>
      <c r="T7" s="97">
        <f>M51</f>
        <v>0</v>
      </c>
      <c r="U7" s="112">
        <f>O51</f>
        <v>38.633872943155836</v>
      </c>
      <c r="V7" s="41">
        <f t="shared" si="0"/>
        <v>1.586968247195573</v>
      </c>
      <c r="W7" s="41" t="e">
        <f t="shared" si="1"/>
        <v>#DIV/0!</v>
      </c>
      <c r="X7" s="193" t="e">
        <f aca="true" t="shared" si="8" ref="X7:X13">((ABS(W7-V7))/W7)</f>
        <v>#DIV/0!</v>
      </c>
      <c r="Y7" s="45" t="e">
        <f t="shared" si="2"/>
        <v>#DIV/0!</v>
      </c>
      <c r="AA7" s="26" t="s">
        <v>55</v>
      </c>
      <c r="AB7" s="113" t="s">
        <v>22</v>
      </c>
      <c r="AC7" s="113" t="s">
        <v>23</v>
      </c>
      <c r="AD7" s="113" t="s">
        <v>24</v>
      </c>
    </row>
    <row r="8" spans="2:30" ht="13.5" thickBot="1">
      <c r="B8" s="9">
        <v>3</v>
      </c>
      <c r="C8" s="120">
        <v>99.60336004910639</v>
      </c>
      <c r="D8" s="68">
        <v>1504</v>
      </c>
      <c r="E8" s="136">
        <f t="shared" si="3"/>
        <v>3.1772478362556233</v>
      </c>
      <c r="F8" s="41">
        <f t="shared" si="4"/>
        <v>3.1797758321397507</v>
      </c>
      <c r="G8" s="193">
        <f aca="true" t="shared" si="9" ref="G8:G13">((ABS(F8-E8))/F8)</f>
        <v>0.0007950233027672835</v>
      </c>
      <c r="H8" s="45">
        <f t="shared" si="5"/>
        <v>1512.780201818656</v>
      </c>
      <c r="J8" s="57" t="s">
        <v>20</v>
      </c>
      <c r="K8" s="58" t="s">
        <v>21</v>
      </c>
      <c r="L8" s="25"/>
      <c r="M8" s="135"/>
      <c r="N8" s="120"/>
      <c r="O8" s="27">
        <f t="shared" si="6"/>
        <v>1.586968247195573</v>
      </c>
      <c r="P8" s="70">
        <f t="shared" si="7"/>
        <v>38.633872943155836</v>
      </c>
      <c r="Q8" s="25"/>
      <c r="S8" s="9">
        <v>3</v>
      </c>
      <c r="T8" s="97">
        <f>M52</f>
        <v>0</v>
      </c>
      <c r="U8" s="112">
        <f>O52</f>
        <v>38.633872943155836</v>
      </c>
      <c r="V8" s="41">
        <f t="shared" si="0"/>
        <v>1.586968247195573</v>
      </c>
      <c r="W8" s="41" t="e">
        <f t="shared" si="1"/>
        <v>#DIV/0!</v>
      </c>
      <c r="X8" s="193" t="e">
        <f t="shared" si="8"/>
        <v>#DIV/0!</v>
      </c>
      <c r="Y8" s="45" t="e">
        <f t="shared" si="2"/>
        <v>#DIV/0!</v>
      </c>
      <c r="AA8" s="114"/>
      <c r="AB8" s="66">
        <v>200</v>
      </c>
      <c r="AC8" s="115" t="e">
        <f aca="true" t="shared" si="10" ref="AC8:AC19">Y$15*AB8+Y$16</f>
        <v>#DIV/0!</v>
      </c>
      <c r="AD8" s="70" t="e">
        <f aca="true" t="shared" si="11" ref="AD8:AD19">10^AC8</f>
        <v>#DIV/0!</v>
      </c>
    </row>
    <row r="9" spans="2:30" ht="12.75">
      <c r="B9" s="9">
        <v>4</v>
      </c>
      <c r="C9" s="120">
        <v>131.07540307939897</v>
      </c>
      <c r="D9" s="143">
        <v>4819</v>
      </c>
      <c r="E9" s="137">
        <f t="shared" si="3"/>
        <v>3.6829569263012085</v>
      </c>
      <c r="F9" s="17">
        <f t="shared" si="4"/>
        <v>3.683061151305942</v>
      </c>
      <c r="G9" s="79">
        <f t="shared" si="9"/>
        <v>2.82984725074243E-05</v>
      </c>
      <c r="H9" s="46">
        <f t="shared" si="5"/>
        <v>4820.156635857747</v>
      </c>
      <c r="J9" s="66"/>
      <c r="K9" s="1">
        <f aca="true" t="shared" si="12" ref="K9:K16">J9/4</f>
        <v>0</v>
      </c>
      <c r="L9" s="25"/>
      <c r="M9" s="135"/>
      <c r="N9" s="120"/>
      <c r="O9" s="27">
        <f t="shared" si="6"/>
        <v>1.586968247195573</v>
      </c>
      <c r="P9" s="70">
        <f t="shared" si="7"/>
        <v>38.633872943155836</v>
      </c>
      <c r="Q9" s="25"/>
      <c r="S9" s="9">
        <v>4</v>
      </c>
      <c r="T9" s="97">
        <f>M53</f>
        <v>0</v>
      </c>
      <c r="U9" s="112">
        <f>O53</f>
        <v>38.633872943155836</v>
      </c>
      <c r="V9" s="17">
        <f t="shared" si="0"/>
        <v>1.586968247195573</v>
      </c>
      <c r="W9" s="17" t="e">
        <f t="shared" si="1"/>
        <v>#DIV/0!</v>
      </c>
      <c r="X9" s="79" t="e">
        <f t="shared" si="8"/>
        <v>#DIV/0!</v>
      </c>
      <c r="Y9" s="46" t="e">
        <f t="shared" si="2"/>
        <v>#DIV/0!</v>
      </c>
      <c r="AA9" s="114"/>
      <c r="AB9" s="66"/>
      <c r="AC9" s="115" t="e">
        <f t="shared" si="10"/>
        <v>#DIV/0!</v>
      </c>
      <c r="AD9" s="70" t="e">
        <f t="shared" si="11"/>
        <v>#DIV/0!</v>
      </c>
    </row>
    <row r="10" spans="2:30" ht="12.75">
      <c r="B10" s="9">
        <v>5</v>
      </c>
      <c r="C10" s="120">
        <v>156.9172781675886</v>
      </c>
      <c r="D10" s="68">
        <v>12506</v>
      </c>
      <c r="E10" s="137">
        <f t="shared" si="3"/>
        <v>4.09711842434465</v>
      </c>
      <c r="F10" s="17">
        <f t="shared" si="4"/>
        <v>4.096311614235658</v>
      </c>
      <c r="G10" s="79">
        <f t="shared" si="9"/>
        <v>0.0001969601399923624</v>
      </c>
      <c r="H10" s="46">
        <f>10^F10</f>
        <v>12482.788559073864</v>
      </c>
      <c r="J10" s="66"/>
      <c r="K10" s="1">
        <f t="shared" si="12"/>
        <v>0</v>
      </c>
      <c r="L10" s="25"/>
      <c r="M10" s="80"/>
      <c r="N10" s="120"/>
      <c r="O10" s="27">
        <f t="shared" si="6"/>
        <v>1.586968247195573</v>
      </c>
      <c r="P10" s="70">
        <f t="shared" si="7"/>
        <v>38.633872943155836</v>
      </c>
      <c r="Q10" s="25"/>
      <c r="S10" s="9">
        <v>5</v>
      </c>
      <c r="T10" s="97">
        <f>M52</f>
        <v>0</v>
      </c>
      <c r="U10" s="112">
        <f>O52</f>
        <v>38.633872943155836</v>
      </c>
      <c r="V10" s="17">
        <f t="shared" si="0"/>
        <v>1.586968247195573</v>
      </c>
      <c r="W10" s="17" t="e">
        <f t="shared" si="1"/>
        <v>#DIV/0!</v>
      </c>
      <c r="X10" s="79" t="e">
        <f t="shared" si="8"/>
        <v>#DIV/0!</v>
      </c>
      <c r="Y10" s="46" t="e">
        <f>10^W10</f>
        <v>#DIV/0!</v>
      </c>
      <c r="AA10" s="114"/>
      <c r="AB10" s="66"/>
      <c r="AC10" s="115" t="e">
        <f t="shared" si="10"/>
        <v>#DIV/0!</v>
      </c>
      <c r="AD10" s="70" t="e">
        <f t="shared" si="11"/>
        <v>#DIV/0!</v>
      </c>
    </row>
    <row r="11" spans="2:30" ht="12.75">
      <c r="B11" s="9">
        <v>6</v>
      </c>
      <c r="C11" s="120">
        <v>185.76299387609544</v>
      </c>
      <c r="D11" s="68">
        <v>36159</v>
      </c>
      <c r="E11" s="137">
        <f t="shared" si="3"/>
        <v>4.558216411281003</v>
      </c>
      <c r="F11" s="17">
        <f t="shared" si="4"/>
        <v>4.557598008098285</v>
      </c>
      <c r="G11" s="79">
        <f t="shared" si="9"/>
        <v>0.00013568620611533494</v>
      </c>
      <c r="H11" s="46">
        <f>10^F11</f>
        <v>36107.54890154499</v>
      </c>
      <c r="J11" s="66"/>
      <c r="K11" s="1">
        <f t="shared" si="12"/>
        <v>0</v>
      </c>
      <c r="L11" s="25"/>
      <c r="M11" s="80"/>
      <c r="N11" s="120"/>
      <c r="O11" s="27">
        <f t="shared" si="6"/>
        <v>1.586968247195573</v>
      </c>
      <c r="P11" s="70">
        <f t="shared" si="7"/>
        <v>38.633872943155836</v>
      </c>
      <c r="Q11" s="25"/>
      <c r="S11" s="9">
        <v>6</v>
      </c>
      <c r="T11" s="97">
        <f>M53</f>
        <v>0</v>
      </c>
      <c r="U11" s="112">
        <f>O53</f>
        <v>38.633872943155836</v>
      </c>
      <c r="V11" s="17">
        <f t="shared" si="0"/>
        <v>1.586968247195573</v>
      </c>
      <c r="W11" s="17" t="e">
        <f t="shared" si="1"/>
        <v>#DIV/0!</v>
      </c>
      <c r="X11" s="79" t="e">
        <f t="shared" si="8"/>
        <v>#DIV/0!</v>
      </c>
      <c r="Y11" s="46" t="e">
        <f>10^W11</f>
        <v>#DIV/0!</v>
      </c>
      <c r="AA11" s="114"/>
      <c r="AB11" s="66"/>
      <c r="AC11" s="115" t="e">
        <f t="shared" si="10"/>
        <v>#DIV/0!</v>
      </c>
      <c r="AD11" s="70" t="e">
        <f t="shared" si="11"/>
        <v>#DIV/0!</v>
      </c>
    </row>
    <row r="12" spans="2:30" ht="12.75">
      <c r="B12" s="9">
        <v>7</v>
      </c>
      <c r="C12" s="120">
        <v>215.87260955234404</v>
      </c>
      <c r="D12" s="68">
        <v>109588</v>
      </c>
      <c r="E12" s="137">
        <f t="shared" si="3"/>
        <v>5.039763001054312</v>
      </c>
      <c r="F12" s="17">
        <f t="shared" si="4"/>
        <v>5.039096064039754</v>
      </c>
      <c r="G12" s="79">
        <f t="shared" si="9"/>
        <v>0.00013235251046663922</v>
      </c>
      <c r="H12" s="46">
        <f t="shared" si="5"/>
        <v>109419.83713995016</v>
      </c>
      <c r="J12" s="66"/>
      <c r="K12" s="1">
        <f t="shared" si="12"/>
        <v>0</v>
      </c>
      <c r="L12" s="25"/>
      <c r="M12" s="80"/>
      <c r="N12" s="120"/>
      <c r="O12" s="27">
        <f t="shared" si="6"/>
        <v>1.586968247195573</v>
      </c>
      <c r="P12" s="70">
        <f t="shared" si="7"/>
        <v>38.633872943155836</v>
      </c>
      <c r="Q12" s="25"/>
      <c r="S12" s="9">
        <v>7</v>
      </c>
      <c r="T12" s="97">
        <f>M54</f>
        <v>0</v>
      </c>
      <c r="U12" s="112">
        <f>O54</f>
        <v>38.633872943155836</v>
      </c>
      <c r="V12" s="17">
        <f t="shared" si="0"/>
        <v>1.586968247195573</v>
      </c>
      <c r="W12" s="17" t="e">
        <f t="shared" si="1"/>
        <v>#DIV/0!</v>
      </c>
      <c r="X12" s="79" t="e">
        <f t="shared" si="8"/>
        <v>#DIV/0!</v>
      </c>
      <c r="Y12" s="46" t="e">
        <f t="shared" si="2"/>
        <v>#DIV/0!</v>
      </c>
      <c r="AA12" s="114"/>
      <c r="AB12" s="66"/>
      <c r="AC12" s="115" t="e">
        <f t="shared" si="10"/>
        <v>#DIV/0!</v>
      </c>
      <c r="AD12" s="70" t="e">
        <f t="shared" si="11"/>
        <v>#DIV/0!</v>
      </c>
    </row>
    <row r="13" spans="2:30" ht="13.5" thickBot="1">
      <c r="B13" s="9">
        <v>8</v>
      </c>
      <c r="C13" s="120">
        <v>238.46816497089293</v>
      </c>
      <c r="D13" s="129">
        <v>250892</v>
      </c>
      <c r="E13" s="137">
        <f t="shared" si="3"/>
        <v>5.399486813521678</v>
      </c>
      <c r="F13" s="17">
        <f t="shared" si="4"/>
        <v>5.400432991217183</v>
      </c>
      <c r="G13" s="79">
        <f t="shared" si="9"/>
        <v>0.0001752040432765479</v>
      </c>
      <c r="H13" s="46">
        <f t="shared" si="5"/>
        <v>251439.20289082278</v>
      </c>
      <c r="J13" s="66"/>
      <c r="K13" s="1">
        <f t="shared" si="12"/>
        <v>0</v>
      </c>
      <c r="L13" s="25"/>
      <c r="M13" s="80"/>
      <c r="N13" s="120"/>
      <c r="O13" s="27">
        <f t="shared" si="6"/>
        <v>1.586968247195573</v>
      </c>
      <c r="P13" s="70">
        <f t="shared" si="7"/>
        <v>38.633872943155836</v>
      </c>
      <c r="Q13" s="25"/>
      <c r="S13" s="9">
        <v>8</v>
      </c>
      <c r="T13" s="97">
        <f>M55</f>
        <v>0</v>
      </c>
      <c r="U13" s="112">
        <f>O55</f>
        <v>38.633872943155836</v>
      </c>
      <c r="V13" s="17">
        <f t="shared" si="0"/>
        <v>1.586968247195573</v>
      </c>
      <c r="W13" s="17" t="e">
        <f t="shared" si="1"/>
        <v>#DIV/0!</v>
      </c>
      <c r="X13" s="79" t="e">
        <f t="shared" si="8"/>
        <v>#DIV/0!</v>
      </c>
      <c r="Y13" s="46" t="e">
        <f t="shared" si="2"/>
        <v>#DIV/0!</v>
      </c>
      <c r="AA13" s="114"/>
      <c r="AB13" s="66"/>
      <c r="AC13" s="115" t="e">
        <f t="shared" si="10"/>
        <v>#DIV/0!</v>
      </c>
      <c r="AD13" s="70" t="e">
        <f t="shared" si="11"/>
        <v>#DIV/0!</v>
      </c>
    </row>
    <row r="14" spans="5:30" ht="13.5" thickBot="1">
      <c r="E14" s="162" t="s">
        <v>54</v>
      </c>
      <c r="F14" s="163"/>
      <c r="G14" s="98">
        <f>AVERAGE(G7:G13)</f>
        <v>0.0002870307979398167</v>
      </c>
      <c r="I14" s="24"/>
      <c r="J14" s="66"/>
      <c r="K14" s="1">
        <f t="shared" si="12"/>
        <v>0</v>
      </c>
      <c r="L14" s="25"/>
      <c r="M14" s="80"/>
      <c r="N14" s="66"/>
      <c r="O14" s="27">
        <f t="shared" si="6"/>
        <v>1.586968247195573</v>
      </c>
      <c r="P14" s="70">
        <f t="shared" si="7"/>
        <v>38.633872943155836</v>
      </c>
      <c r="Q14" s="25"/>
      <c r="V14" s="162" t="s">
        <v>54</v>
      </c>
      <c r="W14" s="163"/>
      <c r="X14" s="98" t="e">
        <f>AVERAGE(X6:X13)</f>
        <v>#DIV/0!</v>
      </c>
      <c r="AA14" s="114"/>
      <c r="AB14" s="66"/>
      <c r="AC14" s="115" t="e">
        <f t="shared" si="10"/>
        <v>#DIV/0!</v>
      </c>
      <c r="AD14" s="70" t="e">
        <f t="shared" si="11"/>
        <v>#DIV/0!</v>
      </c>
    </row>
    <row r="15" spans="7:30" ht="12.75">
      <c r="G15" s="91" t="s">
        <v>30</v>
      </c>
      <c r="H15" s="92">
        <f>SLOPE(E7:E13,C7:C13)</f>
        <v>0.015991504545217076</v>
      </c>
      <c r="I15" s="24"/>
      <c r="J15" s="66"/>
      <c r="K15" s="1">
        <f t="shared" si="12"/>
        <v>0</v>
      </c>
      <c r="L15" s="25"/>
      <c r="M15" s="80"/>
      <c r="N15" s="66"/>
      <c r="O15" s="27">
        <f t="shared" si="6"/>
        <v>1.586968247195573</v>
      </c>
      <c r="P15" s="70">
        <f t="shared" si="7"/>
        <v>38.633872943155836</v>
      </c>
      <c r="Q15" s="25"/>
      <c r="X15" s="91" t="s">
        <v>30</v>
      </c>
      <c r="Y15" s="92" t="e">
        <f>SLOPE(V6:V13,T6:T13)</f>
        <v>#DIV/0!</v>
      </c>
      <c r="AA15" s="114"/>
      <c r="AB15" s="66"/>
      <c r="AC15" s="115" t="e">
        <f t="shared" si="10"/>
        <v>#DIV/0!</v>
      </c>
      <c r="AD15" s="70" t="e">
        <f t="shared" si="11"/>
        <v>#DIV/0!</v>
      </c>
    </row>
    <row r="16" spans="7:30" ht="12.75">
      <c r="G16" s="93" t="s">
        <v>31</v>
      </c>
      <c r="H16" s="94">
        <f>INTERCEPT(E7:E13,C7:C13)</f>
        <v>1.586968247195573</v>
      </c>
      <c r="I16" s="24"/>
      <c r="J16" s="66"/>
      <c r="K16" s="1">
        <f t="shared" si="12"/>
        <v>0</v>
      </c>
      <c r="L16" s="25"/>
      <c r="M16" s="80"/>
      <c r="N16" s="66"/>
      <c r="O16" s="27">
        <f t="shared" si="6"/>
        <v>1.586968247195573</v>
      </c>
      <c r="P16" s="70">
        <f t="shared" si="7"/>
        <v>38.633872943155836</v>
      </c>
      <c r="Q16" s="25"/>
      <c r="X16" s="93" t="s">
        <v>31</v>
      </c>
      <c r="Y16" s="94" t="e">
        <f>INTERCEPT(V6:V13,T6:T13)</f>
        <v>#DIV/0!</v>
      </c>
      <c r="AA16" s="114"/>
      <c r="AB16" s="66"/>
      <c r="AC16" s="115" t="e">
        <f t="shared" si="10"/>
        <v>#DIV/0!</v>
      </c>
      <c r="AD16" s="70" t="e">
        <f t="shared" si="11"/>
        <v>#DIV/0!</v>
      </c>
    </row>
    <row r="17" spans="7:30" ht="13.5" thickBot="1">
      <c r="G17" s="95" t="s">
        <v>32</v>
      </c>
      <c r="H17" s="96">
        <f>RSQ(E7:E13,C7:C13)</f>
        <v>0.9999980721382614</v>
      </c>
      <c r="L17" s="25"/>
      <c r="M17" s="80"/>
      <c r="N17" s="66"/>
      <c r="O17" s="27">
        <f t="shared" si="6"/>
        <v>1.586968247195573</v>
      </c>
      <c r="P17" s="70">
        <f t="shared" si="7"/>
        <v>38.633872943155836</v>
      </c>
      <c r="Q17" s="25"/>
      <c r="X17" s="95" t="s">
        <v>32</v>
      </c>
      <c r="Y17" s="96" t="e">
        <f>RSQ(V6:V13,T6:T13)</f>
        <v>#DIV/0!</v>
      </c>
      <c r="AA17" s="114"/>
      <c r="AB17" s="66"/>
      <c r="AC17" s="115" t="e">
        <f t="shared" si="10"/>
        <v>#DIV/0!</v>
      </c>
      <c r="AD17" s="70" t="e">
        <f t="shared" si="11"/>
        <v>#DIV/0!</v>
      </c>
    </row>
    <row r="18" spans="12:30" ht="13.5" thickBot="1">
      <c r="L18" s="25"/>
      <c r="M18" s="80"/>
      <c r="N18" s="66"/>
      <c r="O18" s="27">
        <f t="shared" si="6"/>
        <v>1.586968247195573</v>
      </c>
      <c r="P18" s="70">
        <f t="shared" si="7"/>
        <v>38.633872943155836</v>
      </c>
      <c r="Q18" s="25"/>
      <c r="AA18" s="114"/>
      <c r="AB18" s="66"/>
      <c r="AC18" s="115" t="e">
        <f t="shared" si="10"/>
        <v>#DIV/0!</v>
      </c>
      <c r="AD18" s="70" t="e">
        <f t="shared" si="11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66"/>
      <c r="AC19" s="115" t="e">
        <f t="shared" si="10"/>
        <v>#DIV/0!</v>
      </c>
      <c r="AD19" s="70" t="e">
        <f t="shared" si="11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8:16" ht="15">
      <c r="H21">
        <v>21</v>
      </c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8:25" ht="15">
      <c r="H22">
        <v>56.5</v>
      </c>
      <c r="J22" s="55" t="s">
        <v>27</v>
      </c>
      <c r="K22" s="56"/>
      <c r="L22" s="25"/>
      <c r="M22" s="47" t="s">
        <v>45</v>
      </c>
      <c r="N22" s="48"/>
      <c r="O22" s="25"/>
      <c r="P22" s="25"/>
      <c r="Y22">
        <v>21</v>
      </c>
    </row>
    <row r="23" spans="10:2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  <c r="Y23">
        <v>56.5</v>
      </c>
    </row>
    <row r="24" spans="10:16" ht="12.75">
      <c r="J24" s="67"/>
      <c r="K24" s="69" t="e">
        <f aca="true" t="shared" si="13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66"/>
      <c r="K25" s="69" t="e">
        <f t="shared" si="13"/>
        <v>#NUM!</v>
      </c>
      <c r="L25" s="25"/>
      <c r="M25" s="47" t="s">
        <v>43</v>
      </c>
      <c r="N25" s="48"/>
      <c r="O25" s="25"/>
      <c r="P25" s="25"/>
    </row>
    <row r="26" spans="10:16" ht="12.75">
      <c r="J26" s="66"/>
      <c r="K26" s="69" t="e">
        <f t="shared" si="13"/>
        <v>#NUM!</v>
      </c>
      <c r="L26" s="25"/>
      <c r="M26" s="75" t="s">
        <v>48</v>
      </c>
      <c r="N26" s="48"/>
      <c r="O26" s="25"/>
      <c r="P26" s="25"/>
    </row>
    <row r="27" spans="10:16" ht="12.75">
      <c r="J27" s="66"/>
      <c r="K27" s="69" t="e">
        <f t="shared" si="13"/>
        <v>#NUM!</v>
      </c>
      <c r="L27" s="25"/>
      <c r="M27" s="49" t="s">
        <v>49</v>
      </c>
      <c r="N27" s="50"/>
      <c r="O27" s="25"/>
      <c r="P27" s="25"/>
    </row>
    <row r="28" spans="10:16" ht="12.75">
      <c r="J28" s="66"/>
      <c r="K28" s="69" t="e">
        <f t="shared" si="13"/>
        <v>#NUM!</v>
      </c>
      <c r="L28" s="25"/>
      <c r="O28" s="25"/>
      <c r="P28" s="25"/>
    </row>
    <row r="29" spans="10:16" ht="12.75">
      <c r="J29" s="66"/>
      <c r="K29" s="69" t="e">
        <f t="shared" si="13"/>
        <v>#NUM!</v>
      </c>
      <c r="L29" s="25"/>
      <c r="O29" s="25"/>
      <c r="P29" s="25"/>
    </row>
    <row r="30" spans="10:16" ht="12.75">
      <c r="J30" s="66"/>
      <c r="K30" s="69" t="e">
        <f t="shared" si="13"/>
        <v>#NUM!</v>
      </c>
      <c r="L30" s="25"/>
      <c r="O30" s="25"/>
      <c r="P30" s="25"/>
    </row>
    <row r="31" spans="10:16" ht="12.75">
      <c r="J31" s="66"/>
      <c r="K31" s="69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8" t="s">
        <v>57</v>
      </c>
      <c r="N35" s="153"/>
      <c r="O35" s="153"/>
      <c r="P35" s="170"/>
    </row>
    <row r="36" spans="10:16" ht="15">
      <c r="J36" s="55" t="s">
        <v>39</v>
      </c>
      <c r="K36" s="56"/>
      <c r="L36" s="25"/>
      <c r="M36" s="159" t="s">
        <v>71</v>
      </c>
      <c r="N36" s="160"/>
      <c r="O36" s="160"/>
      <c r="P36" s="171"/>
    </row>
    <row r="37" spans="10:16" ht="15.75" thickBot="1">
      <c r="J37" s="55" t="s">
        <v>27</v>
      </c>
      <c r="K37" s="56"/>
      <c r="L37" s="25"/>
      <c r="M37" s="159" t="s">
        <v>59</v>
      </c>
      <c r="N37" s="172"/>
      <c r="O37" s="172"/>
      <c r="P37" s="171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24</v>
      </c>
      <c r="P38" s="101" t="s">
        <v>72</v>
      </c>
    </row>
    <row r="39" spans="10:16" ht="12.75">
      <c r="J39" s="67"/>
      <c r="K39" s="69" t="e">
        <f aca="true" t="shared" si="14" ref="K39:K46">LOG10(J39)*(64)</f>
        <v>#NUM!</v>
      </c>
      <c r="L39" s="25"/>
      <c r="M39" s="117">
        <f>N7</f>
        <v>0</v>
      </c>
      <c r="N39" s="69">
        <f>10^(4*(M39/256))</f>
        <v>1</v>
      </c>
      <c r="O39" s="69">
        <f>P7</f>
        <v>38.633872943155836</v>
      </c>
      <c r="P39" s="116">
        <f>O39/N39</f>
        <v>38.633872943155836</v>
      </c>
    </row>
    <row r="40" spans="10:16" ht="12.75">
      <c r="J40" s="66"/>
      <c r="K40" s="69" t="e">
        <f t="shared" si="14"/>
        <v>#NUM!</v>
      </c>
      <c r="L40" s="25"/>
      <c r="M40" s="117">
        <f>N8</f>
        <v>0</v>
      </c>
      <c r="N40" s="69">
        <f>10^(4*(M40/256))</f>
        <v>1</v>
      </c>
      <c r="O40" s="69">
        <f>P8</f>
        <v>38.633872943155836</v>
      </c>
      <c r="P40" s="116">
        <f>O40/N40</f>
        <v>38.633872943155836</v>
      </c>
    </row>
    <row r="41" spans="10:16" ht="12.75">
      <c r="J41" s="66"/>
      <c r="K41" s="69" t="e">
        <f t="shared" si="14"/>
        <v>#NUM!</v>
      </c>
      <c r="L41" s="25"/>
      <c r="M41" s="117">
        <f>N9</f>
        <v>0</v>
      </c>
      <c r="N41" s="69">
        <f>10^(4*(M41/256))</f>
        <v>1</v>
      </c>
      <c r="O41" s="69">
        <f>P9</f>
        <v>38.633872943155836</v>
      </c>
      <c r="P41" s="116">
        <f>O41/N41</f>
        <v>38.633872943155836</v>
      </c>
    </row>
    <row r="42" spans="10:16" ht="12.75">
      <c r="J42" s="66"/>
      <c r="K42" s="69" t="e">
        <f t="shared" si="14"/>
        <v>#NUM!</v>
      </c>
      <c r="L42" s="25"/>
      <c r="M42" s="117">
        <f>N10</f>
        <v>0</v>
      </c>
      <c r="N42" s="69">
        <f>10^(4*(M42/256))</f>
        <v>1</v>
      </c>
      <c r="O42" s="69">
        <f>P10</f>
        <v>38.633872943155836</v>
      </c>
      <c r="P42" s="116">
        <f>O42/N42</f>
        <v>38.633872943155836</v>
      </c>
    </row>
    <row r="43" spans="10:16" ht="12.75">
      <c r="J43" s="66"/>
      <c r="K43" s="69" t="e">
        <f t="shared" si="14"/>
        <v>#NUM!</v>
      </c>
      <c r="L43" s="25"/>
      <c r="M43" s="117">
        <f>N11</f>
        <v>0</v>
      </c>
      <c r="N43" s="69">
        <f>10^(4*(M43/256))</f>
        <v>1</v>
      </c>
      <c r="O43" s="69">
        <f>P11</f>
        <v>38.633872943155836</v>
      </c>
      <c r="P43" s="116">
        <f>O43/N43</f>
        <v>38.633872943155836</v>
      </c>
    </row>
    <row r="44" spans="10:12" ht="13.5" thickBot="1">
      <c r="J44" s="66"/>
      <c r="K44" s="69" t="e">
        <f t="shared" si="14"/>
        <v>#NUM!</v>
      </c>
      <c r="L44" s="25"/>
    </row>
    <row r="45" spans="1:15" ht="13.5" thickBot="1">
      <c r="A45" s="10"/>
      <c r="J45" s="66"/>
      <c r="K45" s="69" t="e">
        <f t="shared" si="14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6"/>
      <c r="K46" s="69" t="e">
        <f t="shared" si="14"/>
        <v>#NUM!</v>
      </c>
      <c r="M46" s="158" t="s">
        <v>73</v>
      </c>
      <c r="N46" s="153"/>
      <c r="O46" s="154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59" t="s">
        <v>81</v>
      </c>
      <c r="N47" s="160"/>
      <c r="O47" s="161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74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8"/>
      <c r="N50" s="69">
        <f aca="true" t="shared" si="15" ref="N50:N57">10^(4*(M50/256))</f>
        <v>1</v>
      </c>
      <c r="O50" s="46">
        <f>P39*N50</f>
        <v>38.633872943155836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8"/>
      <c r="N51" s="69">
        <f t="shared" si="15"/>
        <v>1</v>
      </c>
      <c r="O51" s="46">
        <f>P39*N51</f>
        <v>38.633872943155836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8"/>
      <c r="N52" s="69">
        <f t="shared" si="15"/>
        <v>1</v>
      </c>
      <c r="O52" s="46">
        <f>P39*N52</f>
        <v>38.633872943155836</v>
      </c>
    </row>
    <row r="53" spans="9:15" ht="15" thickBot="1">
      <c r="I53" s="23"/>
      <c r="J53" s="57" t="s">
        <v>83</v>
      </c>
      <c r="K53" s="58" t="s">
        <v>21</v>
      </c>
      <c r="M53" s="118"/>
      <c r="N53" s="69">
        <f t="shared" si="15"/>
        <v>1</v>
      </c>
      <c r="O53" s="46">
        <f>P39*N53</f>
        <v>38.633872943155836</v>
      </c>
    </row>
    <row r="54" spans="10:15" ht="12.75">
      <c r="J54" s="67"/>
      <c r="K54" s="69" t="e">
        <f>LOG10(J54)*(256/LOG10(262144))</f>
        <v>#NUM!</v>
      </c>
      <c r="M54" s="118"/>
      <c r="N54" s="69">
        <f t="shared" si="15"/>
        <v>1</v>
      </c>
      <c r="O54" s="46">
        <f>P39*N54</f>
        <v>38.633872943155836</v>
      </c>
    </row>
    <row r="55" spans="10:15" ht="12.75">
      <c r="J55" s="66"/>
      <c r="K55" s="69" t="e">
        <f aca="true" t="shared" si="16" ref="K55:K61">LOG10(J55)*(256/LOG10(262144))</f>
        <v>#NUM!</v>
      </c>
      <c r="M55" s="117"/>
      <c r="N55" s="69">
        <f t="shared" si="15"/>
        <v>1</v>
      </c>
      <c r="O55" s="45">
        <f>P39*N55</f>
        <v>38.633872943155836</v>
      </c>
    </row>
    <row r="56" spans="10:15" ht="12.75">
      <c r="J56" s="66"/>
      <c r="K56" s="69" t="e">
        <f t="shared" si="16"/>
        <v>#NUM!</v>
      </c>
      <c r="M56" s="118"/>
      <c r="N56" s="69">
        <f t="shared" si="15"/>
        <v>1</v>
      </c>
      <c r="O56" s="46">
        <f>P41*N56</f>
        <v>38.633872943155836</v>
      </c>
    </row>
    <row r="57" spans="10:15" ht="12.75">
      <c r="J57" s="66"/>
      <c r="K57" s="69" t="e">
        <f t="shared" si="16"/>
        <v>#NUM!</v>
      </c>
      <c r="M57" s="117"/>
      <c r="N57" s="69">
        <f t="shared" si="15"/>
        <v>1</v>
      </c>
      <c r="O57" s="45">
        <f>P41*N57</f>
        <v>38.633872943155836</v>
      </c>
    </row>
    <row r="58" spans="10:11" ht="12.75">
      <c r="J58" s="66"/>
      <c r="K58" s="69" t="e">
        <f t="shared" si="16"/>
        <v>#NUM!</v>
      </c>
    </row>
    <row r="59" spans="10:11" ht="12.75">
      <c r="J59" s="66"/>
      <c r="K59" s="69" t="e">
        <f t="shared" si="16"/>
        <v>#NUM!</v>
      </c>
    </row>
    <row r="60" spans="10:11" ht="12.75">
      <c r="J60" s="66"/>
      <c r="K60" s="69" t="e">
        <f t="shared" si="16"/>
        <v>#NUM!</v>
      </c>
    </row>
    <row r="61" spans="10:11" ht="12.75">
      <c r="J61" s="66"/>
      <c r="K61" s="69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I1">
      <selection activeCell="X6" sqref="X6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8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2" t="s">
        <v>9</v>
      </c>
      <c r="C3" s="10"/>
      <c r="D3" s="10"/>
      <c r="E3" s="10"/>
      <c r="F3" s="10"/>
      <c r="R3" s="72" t="s">
        <v>64</v>
      </c>
    </row>
    <row r="4" spans="2:16" ht="17.25" customHeight="1" thickBot="1">
      <c r="B4" s="6"/>
      <c r="J4" s="51" t="s">
        <v>37</v>
      </c>
      <c r="K4" s="52"/>
      <c r="L4" s="25"/>
      <c r="M4" s="176" t="s">
        <v>35</v>
      </c>
      <c r="N4" s="153"/>
      <c r="O4" s="153"/>
      <c r="P4" s="154"/>
    </row>
    <row r="5" spans="2:30" ht="15.75" thickBot="1">
      <c r="B5" s="12"/>
      <c r="E5" s="12"/>
      <c r="J5" s="53" t="s">
        <v>38</v>
      </c>
      <c r="K5" s="54"/>
      <c r="L5" s="25"/>
      <c r="M5" s="177" t="s">
        <v>70</v>
      </c>
      <c r="N5" s="156"/>
      <c r="O5" s="156"/>
      <c r="P5" s="157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52" t="s">
        <v>34</v>
      </c>
      <c r="AB5" s="153"/>
      <c r="AC5" s="153"/>
      <c r="AD5" s="154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1">
        <f>M50</f>
        <v>0</v>
      </c>
      <c r="U6" s="112">
        <f>O50</f>
        <v>17.663347661625718</v>
      </c>
      <c r="V6" s="20">
        <f aca="true" t="shared" si="0" ref="V6:V13">LOG10(U6)</f>
        <v>1.2470730170892017</v>
      </c>
      <c r="W6" s="20" t="e">
        <f aca="true" t="shared" si="1" ref="W6:W13">Y$15*T6+Y$16</f>
        <v>#DIV/0!</v>
      </c>
      <c r="X6" s="194" t="e">
        <f>((ABS(W6-V6))/W6)</f>
        <v>#DIV/0!</v>
      </c>
      <c r="Y6" s="22" t="e">
        <f aca="true" t="shared" si="2" ref="Y6:Y13">10^W6</f>
        <v>#DIV/0!</v>
      </c>
      <c r="AA6" s="155" t="s">
        <v>65</v>
      </c>
      <c r="AB6" s="178"/>
      <c r="AC6" s="178"/>
      <c r="AD6" s="179"/>
    </row>
    <row r="7" spans="2:30" ht="15">
      <c r="B7" s="19">
        <v>1</v>
      </c>
      <c r="C7" s="121">
        <v>5.067599747047988</v>
      </c>
      <c r="D7" s="68"/>
      <c r="E7" s="20"/>
      <c r="F7" s="20">
        <f>H$16*C7+H$17</f>
        <v>1.330849242615927</v>
      </c>
      <c r="G7" s="21"/>
      <c r="H7" s="22">
        <f>10^F7</f>
        <v>21.421468649462536</v>
      </c>
      <c r="J7" s="55" t="s">
        <v>27</v>
      </c>
      <c r="K7" s="56"/>
      <c r="L7" s="25"/>
      <c r="M7" s="135"/>
      <c r="N7" s="121"/>
      <c r="O7" s="27">
        <f aca="true" t="shared" si="3" ref="O7:O18">H$16*N7+H$17</f>
        <v>1.2470730170892015</v>
      </c>
      <c r="P7" s="71">
        <f aca="true" t="shared" si="4" ref="P7:P18">10^O7</f>
        <v>17.663347661625718</v>
      </c>
      <c r="S7" s="19">
        <v>2</v>
      </c>
      <c r="T7" s="81">
        <f>M51</f>
        <v>0</v>
      </c>
      <c r="U7" s="112">
        <f>O51</f>
        <v>17.663347661625718</v>
      </c>
      <c r="V7" s="20">
        <f t="shared" si="0"/>
        <v>1.2470730170892017</v>
      </c>
      <c r="W7" s="20" t="e">
        <f t="shared" si="1"/>
        <v>#DIV/0!</v>
      </c>
      <c r="X7" s="194" t="e">
        <f aca="true" t="shared" si="5" ref="X7:X13">((ABS(W7-V7))/W7)</f>
        <v>#DIV/0!</v>
      </c>
      <c r="Y7" s="22" t="e">
        <f t="shared" si="2"/>
        <v>#DIV/0!</v>
      </c>
      <c r="AA7" s="26" t="s">
        <v>55</v>
      </c>
      <c r="AB7" s="113" t="s">
        <v>22</v>
      </c>
      <c r="AC7" s="113" t="s">
        <v>23</v>
      </c>
      <c r="AD7" s="26" t="s">
        <v>52</v>
      </c>
    </row>
    <row r="8" spans="2:30" ht="13.5" thickBot="1">
      <c r="B8" s="19">
        <v>2</v>
      </c>
      <c r="C8" s="121">
        <v>67.86048183605025</v>
      </c>
      <c r="D8" s="68">
        <v>233</v>
      </c>
      <c r="E8" s="20">
        <f aca="true" t="shared" si="6" ref="E8:E14">LOG10(D8)</f>
        <v>2.367355921026019</v>
      </c>
      <c r="F8" s="20">
        <f aca="true" t="shared" si="7" ref="F8:F14">H$16*C8+H$17</f>
        <v>2.368924645951747</v>
      </c>
      <c r="G8" s="194">
        <f>((ABS(F8-E8))/F8)</f>
        <v>0.0006622097196755157</v>
      </c>
      <c r="H8" s="22">
        <f aca="true" t="shared" si="8" ref="H8:H14">10^F8</f>
        <v>233.84314642996344</v>
      </c>
      <c r="J8" s="57" t="s">
        <v>20</v>
      </c>
      <c r="K8" s="58" t="s">
        <v>21</v>
      </c>
      <c r="L8" s="25"/>
      <c r="M8" s="135"/>
      <c r="N8" s="121"/>
      <c r="O8" s="27">
        <f t="shared" si="3"/>
        <v>1.2470730170892015</v>
      </c>
      <c r="P8" s="71">
        <f t="shared" si="4"/>
        <v>17.663347661625718</v>
      </c>
      <c r="S8" s="19">
        <v>3</v>
      </c>
      <c r="T8" s="81">
        <f>M52</f>
        <v>0</v>
      </c>
      <c r="U8" s="112">
        <f>O52</f>
        <v>17.663347661625718</v>
      </c>
      <c r="V8" s="20">
        <f t="shared" si="0"/>
        <v>1.2470730170892017</v>
      </c>
      <c r="W8" s="20" t="e">
        <f t="shared" si="1"/>
        <v>#DIV/0!</v>
      </c>
      <c r="X8" s="194" t="e">
        <f t="shared" si="5"/>
        <v>#DIV/0!</v>
      </c>
      <c r="Y8" s="22" t="e">
        <f t="shared" si="2"/>
        <v>#DIV/0!</v>
      </c>
      <c r="AA8" s="114"/>
      <c r="AB8" s="59">
        <v>200</v>
      </c>
      <c r="AC8" s="115" t="e">
        <f aca="true" t="shared" si="9" ref="AC8:AC19">Y$15*AB8+Y$16</f>
        <v>#DIV/0!</v>
      </c>
      <c r="AD8" s="71" t="e">
        <f aca="true" t="shared" si="10" ref="AD8:AD19">10^AC8</f>
        <v>#DIV/0!</v>
      </c>
    </row>
    <row r="9" spans="2:30" ht="12.75">
      <c r="B9" s="19">
        <v>3</v>
      </c>
      <c r="C9" s="121">
        <v>95.23112519228118</v>
      </c>
      <c r="D9" s="68">
        <v>669</v>
      </c>
      <c r="E9" s="20">
        <f t="shared" si="6"/>
        <v>2.8254261177678233</v>
      </c>
      <c r="F9" s="20">
        <f t="shared" si="7"/>
        <v>2.821408919588179</v>
      </c>
      <c r="G9" s="194">
        <f aca="true" t="shared" si="11" ref="G9:G14">((ABS(F9-E9))/F9)</f>
        <v>0.0014238269935826148</v>
      </c>
      <c r="H9" s="22">
        <f t="shared" si="8"/>
        <v>662.8403219564362</v>
      </c>
      <c r="J9" s="59"/>
      <c r="K9" s="60">
        <f aca="true" t="shared" si="12" ref="K9:K16">J9/4</f>
        <v>0</v>
      </c>
      <c r="L9" s="25"/>
      <c r="M9" s="135"/>
      <c r="N9" s="121"/>
      <c r="O9" s="27">
        <f t="shared" si="3"/>
        <v>1.2470730170892015</v>
      </c>
      <c r="P9" s="71">
        <f t="shared" si="4"/>
        <v>17.663347661625718</v>
      </c>
      <c r="S9" s="19">
        <v>4</v>
      </c>
      <c r="T9" s="81">
        <f>M53</f>
        <v>0</v>
      </c>
      <c r="U9" s="112">
        <f>O53</f>
        <v>17.663347661625718</v>
      </c>
      <c r="V9" s="20">
        <f t="shared" si="0"/>
        <v>1.2470730170892017</v>
      </c>
      <c r="W9" s="20" t="e">
        <f t="shared" si="1"/>
        <v>#DIV/0!</v>
      </c>
      <c r="X9" s="194" t="e">
        <f t="shared" si="5"/>
        <v>#DIV/0!</v>
      </c>
      <c r="Y9" s="22" t="e">
        <f t="shared" si="2"/>
        <v>#DIV/0!</v>
      </c>
      <c r="AA9" s="114"/>
      <c r="AB9" s="59">
        <v>125</v>
      </c>
      <c r="AC9" s="115" t="e">
        <f t="shared" si="9"/>
        <v>#DIV/0!</v>
      </c>
      <c r="AD9" s="71" t="e">
        <f t="shared" si="10"/>
        <v>#DIV/0!</v>
      </c>
    </row>
    <row r="10" spans="2:30" ht="12.75">
      <c r="B10" s="19">
        <v>4</v>
      </c>
      <c r="C10" s="121">
        <v>126.54796629740326</v>
      </c>
      <c r="D10" s="68">
        <v>2179</v>
      </c>
      <c r="E10" s="20">
        <f t="shared" si="6"/>
        <v>3.3382572302462554</v>
      </c>
      <c r="F10" s="20">
        <f t="shared" si="7"/>
        <v>3.339130696004254</v>
      </c>
      <c r="G10" s="194">
        <f t="shared" si="11"/>
        <v>0.00026158477685343773</v>
      </c>
      <c r="H10" s="22">
        <f t="shared" si="8"/>
        <v>2183.3868785304467</v>
      </c>
      <c r="J10" s="59"/>
      <c r="K10" s="60">
        <f t="shared" si="12"/>
        <v>0</v>
      </c>
      <c r="L10" s="25"/>
      <c r="M10" s="80"/>
      <c r="N10" s="121"/>
      <c r="O10" s="27">
        <f t="shared" si="3"/>
        <v>1.2470730170892015</v>
      </c>
      <c r="P10" s="71">
        <f t="shared" si="4"/>
        <v>17.663347661625718</v>
      </c>
      <c r="S10" s="19">
        <v>5</v>
      </c>
      <c r="T10" s="81">
        <f>M52</f>
        <v>0</v>
      </c>
      <c r="U10" s="112">
        <f>O52</f>
        <v>17.663347661625718</v>
      </c>
      <c r="V10" s="20">
        <f t="shared" si="0"/>
        <v>1.2470730170892017</v>
      </c>
      <c r="W10" s="20" t="e">
        <f t="shared" si="1"/>
        <v>#DIV/0!</v>
      </c>
      <c r="X10" s="194" t="e">
        <f t="shared" si="5"/>
        <v>#DIV/0!</v>
      </c>
      <c r="Y10" s="22" t="e">
        <f>10^W10</f>
        <v>#DIV/0!</v>
      </c>
      <c r="AA10" s="114"/>
      <c r="AB10" s="59"/>
      <c r="AC10" s="115" t="e">
        <f t="shared" si="9"/>
        <v>#DIV/0!</v>
      </c>
      <c r="AD10" s="71" t="e">
        <f t="shared" si="10"/>
        <v>#DIV/0!</v>
      </c>
    </row>
    <row r="11" spans="2:30" ht="12.75">
      <c r="B11" s="19">
        <v>5</v>
      </c>
      <c r="C11" s="121">
        <v>152.86462178015228</v>
      </c>
      <c r="D11" s="68">
        <v>5929</v>
      </c>
      <c r="E11" s="20">
        <f t="shared" si="6"/>
        <v>3.7729814503449637</v>
      </c>
      <c r="F11" s="20">
        <f t="shared" si="7"/>
        <v>3.774190719463333</v>
      </c>
      <c r="G11" s="194">
        <f t="shared" si="11"/>
        <v>0.00032040487835789905</v>
      </c>
      <c r="H11" s="22">
        <f t="shared" si="8"/>
        <v>5945.531980187973</v>
      </c>
      <c r="J11" s="59"/>
      <c r="K11" s="60">
        <f t="shared" si="12"/>
        <v>0</v>
      </c>
      <c r="L11" s="25"/>
      <c r="M11" s="80"/>
      <c r="N11" s="121"/>
      <c r="O11" s="27">
        <f t="shared" si="3"/>
        <v>1.2470730170892015</v>
      </c>
      <c r="P11" s="71">
        <f t="shared" si="4"/>
        <v>17.663347661625718</v>
      </c>
      <c r="S11" s="19">
        <v>6</v>
      </c>
      <c r="T11" s="81">
        <f>M53</f>
        <v>0</v>
      </c>
      <c r="U11" s="112">
        <f>O53</f>
        <v>17.663347661625718</v>
      </c>
      <c r="V11" s="127">
        <f t="shared" si="0"/>
        <v>1.2470730170892017</v>
      </c>
      <c r="W11" s="128" t="e">
        <f t="shared" si="1"/>
        <v>#DIV/0!</v>
      </c>
      <c r="X11" s="196" t="e">
        <f t="shared" si="5"/>
        <v>#DIV/0!</v>
      </c>
      <c r="Y11" s="22" t="e">
        <f>10^W11</f>
        <v>#DIV/0!</v>
      </c>
      <c r="AA11" s="114"/>
      <c r="AB11" s="59"/>
      <c r="AC11" s="115" t="e">
        <f t="shared" si="9"/>
        <v>#DIV/0!</v>
      </c>
      <c r="AD11" s="71" t="e">
        <f t="shared" si="10"/>
        <v>#DIV/0!</v>
      </c>
    </row>
    <row r="12" spans="2:30" ht="12.75">
      <c r="B12" s="19">
        <v>6</v>
      </c>
      <c r="C12" s="121">
        <v>182.38799192482762</v>
      </c>
      <c r="D12" s="68">
        <v>18219</v>
      </c>
      <c r="E12" s="20">
        <f t="shared" si="6"/>
        <v>4.260524535842226</v>
      </c>
      <c r="F12" s="20">
        <f t="shared" si="7"/>
        <v>4.2622633058964094</v>
      </c>
      <c r="G12" s="194">
        <f t="shared" si="11"/>
        <v>0.0004079452463150587</v>
      </c>
      <c r="H12" s="22">
        <f t="shared" si="8"/>
        <v>18292.089005332233</v>
      </c>
      <c r="J12" s="59"/>
      <c r="K12" s="60">
        <f t="shared" si="12"/>
        <v>0</v>
      </c>
      <c r="L12" s="25"/>
      <c r="M12" s="80"/>
      <c r="N12" s="121"/>
      <c r="O12" s="27">
        <f t="shared" si="3"/>
        <v>1.2470730170892015</v>
      </c>
      <c r="P12" s="71">
        <f t="shared" si="4"/>
        <v>17.663347661625718</v>
      </c>
      <c r="S12" s="19">
        <v>7</v>
      </c>
      <c r="T12" s="81">
        <f>M54</f>
        <v>0</v>
      </c>
      <c r="U12" s="112">
        <f>O54</f>
        <v>17.663347661625718</v>
      </c>
      <c r="V12" s="20">
        <f t="shared" si="0"/>
        <v>1.2470730170892017</v>
      </c>
      <c r="W12" s="20" t="e">
        <f t="shared" si="1"/>
        <v>#DIV/0!</v>
      </c>
      <c r="X12" s="194" t="e">
        <f t="shared" si="5"/>
        <v>#DIV/0!</v>
      </c>
      <c r="Y12" s="22" t="e">
        <f t="shared" si="2"/>
        <v>#DIV/0!</v>
      </c>
      <c r="AA12" s="114"/>
      <c r="AB12" s="59"/>
      <c r="AC12" s="115" t="e">
        <f t="shared" si="9"/>
        <v>#DIV/0!</v>
      </c>
      <c r="AD12" s="71" t="e">
        <f t="shared" si="10"/>
        <v>#DIV/0!</v>
      </c>
    </row>
    <row r="13" spans="2:30" ht="13.5" thickBot="1">
      <c r="B13" s="19">
        <v>7</v>
      </c>
      <c r="C13" s="121">
        <v>215.27044475964738</v>
      </c>
      <c r="D13" s="68">
        <v>63944</v>
      </c>
      <c r="E13" s="20">
        <f t="shared" si="6"/>
        <v>4.805799799961821</v>
      </c>
      <c r="F13" s="20">
        <f t="shared" si="7"/>
        <v>4.805867363451765</v>
      </c>
      <c r="G13" s="194">
        <f t="shared" si="11"/>
        <v>1.4058542368000609E-05</v>
      </c>
      <c r="H13" s="22">
        <f t="shared" si="8"/>
        <v>63953.948585701495</v>
      </c>
      <c r="J13" s="59"/>
      <c r="K13" s="60">
        <f t="shared" si="12"/>
        <v>0</v>
      </c>
      <c r="L13" s="25"/>
      <c r="M13" s="80"/>
      <c r="N13" s="121"/>
      <c r="O13" s="27">
        <f t="shared" si="3"/>
        <v>1.2470730170892015</v>
      </c>
      <c r="P13" s="71">
        <f t="shared" si="4"/>
        <v>17.663347661625718</v>
      </c>
      <c r="S13" s="19">
        <v>8</v>
      </c>
      <c r="T13" s="81">
        <f>M55</f>
        <v>0</v>
      </c>
      <c r="U13" s="112">
        <f>O55</f>
        <v>17.663347661625718</v>
      </c>
      <c r="V13" s="127">
        <f t="shared" si="0"/>
        <v>1.2470730170892017</v>
      </c>
      <c r="W13" s="128" t="e">
        <f t="shared" si="1"/>
        <v>#DIV/0!</v>
      </c>
      <c r="X13" s="196" t="e">
        <f t="shared" si="5"/>
        <v>#DIV/0!</v>
      </c>
      <c r="Y13" s="22" t="e">
        <f t="shared" si="2"/>
        <v>#DIV/0!</v>
      </c>
      <c r="AA13" s="114"/>
      <c r="AB13" s="59"/>
      <c r="AC13" s="115" t="e">
        <f t="shared" si="9"/>
        <v>#DIV/0!</v>
      </c>
      <c r="AD13" s="71" t="e">
        <f t="shared" si="10"/>
        <v>#DIV/0!</v>
      </c>
    </row>
    <row r="14" spans="2:30" ht="13.5" thickBot="1">
      <c r="B14" s="19">
        <v>8</v>
      </c>
      <c r="C14" s="121">
        <v>243.6195244499191</v>
      </c>
      <c r="D14" s="129">
        <v>188785</v>
      </c>
      <c r="E14" s="20">
        <f t="shared" si="6"/>
        <v>5.275967484262766</v>
      </c>
      <c r="F14" s="20">
        <f t="shared" si="7"/>
        <v>5.27452688909619</v>
      </c>
      <c r="G14" s="194">
        <f t="shared" si="11"/>
        <v>0.000273123105989698</v>
      </c>
      <c r="H14" s="22">
        <f t="shared" si="8"/>
        <v>188159.82006959253</v>
      </c>
      <c r="I14" s="34"/>
      <c r="J14" s="59"/>
      <c r="K14" s="60">
        <f t="shared" si="12"/>
        <v>0</v>
      </c>
      <c r="L14" s="25"/>
      <c r="M14" s="80"/>
      <c r="N14" s="59"/>
      <c r="O14" s="27">
        <f t="shared" si="3"/>
        <v>1.2470730170892015</v>
      </c>
      <c r="P14" s="71">
        <f t="shared" si="4"/>
        <v>17.663347661625718</v>
      </c>
      <c r="V14" s="174" t="s">
        <v>54</v>
      </c>
      <c r="W14" s="175"/>
      <c r="X14" s="195" t="e">
        <f>AVERAGE(X6:X13)</f>
        <v>#DIV/0!</v>
      </c>
      <c r="AA14" s="114"/>
      <c r="AB14" s="59"/>
      <c r="AC14" s="115" t="e">
        <f t="shared" si="9"/>
        <v>#DIV/0!</v>
      </c>
      <c r="AD14" s="71" t="e">
        <f t="shared" si="10"/>
        <v>#DIV/0!</v>
      </c>
    </row>
    <row r="15" spans="5:30" ht="13.5" thickBot="1">
      <c r="E15" s="174" t="s">
        <v>54</v>
      </c>
      <c r="F15" s="175"/>
      <c r="G15" s="195">
        <f>AVERAGE(G8:G14)</f>
        <v>0.0004804504661631749</v>
      </c>
      <c r="I15" s="34"/>
      <c r="J15" s="59"/>
      <c r="K15" s="60">
        <f t="shared" si="12"/>
        <v>0</v>
      </c>
      <c r="L15" s="25"/>
      <c r="M15" s="80"/>
      <c r="N15" s="59"/>
      <c r="O15" s="27">
        <f t="shared" si="3"/>
        <v>1.2470730170892015</v>
      </c>
      <c r="P15" s="71">
        <f t="shared" si="4"/>
        <v>17.663347661625718</v>
      </c>
      <c r="X15" s="82" t="s">
        <v>30</v>
      </c>
      <c r="Y15" s="83" t="e">
        <f>SLOPE(V6:V13,T6:T13)</f>
        <v>#DIV/0!</v>
      </c>
      <c r="AA15" s="114"/>
      <c r="AB15" s="59"/>
      <c r="AC15" s="115" t="e">
        <f t="shared" si="9"/>
        <v>#DIV/0!</v>
      </c>
      <c r="AD15" s="71" t="e">
        <f t="shared" si="10"/>
        <v>#DIV/0!</v>
      </c>
    </row>
    <row r="16" spans="7:30" ht="12.75">
      <c r="G16" s="82" t="s">
        <v>30</v>
      </c>
      <c r="H16" s="83">
        <f>SLOPE(E8:E14,C8:C14)</f>
        <v>0.016531736859353868</v>
      </c>
      <c r="I16" s="34"/>
      <c r="J16" s="59"/>
      <c r="K16" s="60">
        <f t="shared" si="12"/>
        <v>0</v>
      </c>
      <c r="L16" s="25"/>
      <c r="M16" s="80"/>
      <c r="N16" s="59"/>
      <c r="O16" s="27">
        <f t="shared" si="3"/>
        <v>1.2470730170892015</v>
      </c>
      <c r="P16" s="71">
        <f t="shared" si="4"/>
        <v>17.663347661625718</v>
      </c>
      <c r="X16" s="84" t="s">
        <v>31</v>
      </c>
      <c r="Y16" s="85" t="e">
        <f>INTERCEPT(V6:V13,T6:T13)</f>
        <v>#DIV/0!</v>
      </c>
      <c r="AA16" s="114"/>
      <c r="AB16" s="59"/>
      <c r="AC16" s="115" t="e">
        <f t="shared" si="9"/>
        <v>#DIV/0!</v>
      </c>
      <c r="AD16" s="71" t="e">
        <f t="shared" si="10"/>
        <v>#DIV/0!</v>
      </c>
    </row>
    <row r="17" spans="7:30" ht="13.5" thickBot="1">
      <c r="G17" s="84" t="s">
        <v>31</v>
      </c>
      <c r="H17" s="85">
        <f>INTERCEPT(E8:E14,C8:C14)</f>
        <v>1.2470730170892015</v>
      </c>
      <c r="L17" s="25"/>
      <c r="M17" s="80"/>
      <c r="N17" s="59"/>
      <c r="O17" s="27">
        <f t="shared" si="3"/>
        <v>1.2470730170892015</v>
      </c>
      <c r="P17" s="71">
        <f t="shared" si="4"/>
        <v>17.663347661625718</v>
      </c>
      <c r="X17" s="86" t="s">
        <v>32</v>
      </c>
      <c r="Y17" s="87" t="e">
        <f>RSQ(V6:V13,T6:T13)</f>
        <v>#DIV/0!</v>
      </c>
      <c r="AA17" s="114"/>
      <c r="AB17" s="59"/>
      <c r="AC17" s="115" t="e">
        <f t="shared" si="9"/>
        <v>#DIV/0!</v>
      </c>
      <c r="AD17" s="71" t="e">
        <f t="shared" si="10"/>
        <v>#DIV/0!</v>
      </c>
    </row>
    <row r="18" spans="7:30" ht="13.5" thickBot="1">
      <c r="G18" s="86" t="s">
        <v>32</v>
      </c>
      <c r="H18" s="87">
        <f>RSQ(E8:E14,C8:C14)</f>
        <v>0.9999960823657146</v>
      </c>
      <c r="L18" s="25"/>
      <c r="M18" s="80"/>
      <c r="N18" s="59"/>
      <c r="O18" s="27">
        <f t="shared" si="3"/>
        <v>1.2470730170892015</v>
      </c>
      <c r="P18" s="71">
        <f t="shared" si="4"/>
        <v>17.663347661625718</v>
      </c>
      <c r="AA18" s="114"/>
      <c r="AB18" s="59"/>
      <c r="AC18" s="115" t="e">
        <f t="shared" si="9"/>
        <v>#DIV/0!</v>
      </c>
      <c r="AD18" s="71" t="e">
        <f t="shared" si="10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AA19" s="114"/>
      <c r="AB19" s="59"/>
      <c r="AC19" s="115" t="e">
        <f t="shared" si="9"/>
        <v>#DIV/0!</v>
      </c>
      <c r="AD19" s="71" t="e">
        <f t="shared" si="10"/>
        <v>#DIV/0!</v>
      </c>
    </row>
    <row r="20" spans="10:15" ht="15">
      <c r="J20" s="61" t="s">
        <v>33</v>
      </c>
      <c r="K20" s="62"/>
      <c r="L20" s="25"/>
      <c r="M20" s="73" t="s">
        <v>36</v>
      </c>
      <c r="N20" s="74"/>
      <c r="O20" s="25"/>
    </row>
    <row r="21" spans="10:15" ht="15">
      <c r="J21" s="55" t="s">
        <v>39</v>
      </c>
      <c r="K21" s="56"/>
      <c r="L21" s="25"/>
      <c r="M21" s="47" t="s">
        <v>44</v>
      </c>
      <c r="N21" s="48"/>
      <c r="O21" s="25"/>
    </row>
    <row r="22" spans="10:15" ht="15">
      <c r="J22" s="55" t="s">
        <v>27</v>
      </c>
      <c r="K22" s="56"/>
      <c r="L22" s="25"/>
      <c r="M22" s="47" t="s">
        <v>45</v>
      </c>
      <c r="N22" s="48"/>
      <c r="O22" s="25"/>
    </row>
    <row r="23" spans="10:15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</row>
    <row r="24" spans="10:15" ht="12.75">
      <c r="J24" s="63"/>
      <c r="K24" s="64" t="e">
        <f aca="true" t="shared" si="13" ref="K24:K31">LOG10(J24*10)*(64)</f>
        <v>#NUM!</v>
      </c>
      <c r="L24" s="25"/>
      <c r="M24" s="47" t="s">
        <v>47</v>
      </c>
      <c r="N24" s="48"/>
      <c r="O24" s="25"/>
    </row>
    <row r="25" spans="10:15" ht="12.75">
      <c r="J25" s="59"/>
      <c r="K25" s="64" t="e">
        <f t="shared" si="13"/>
        <v>#NUM!</v>
      </c>
      <c r="L25" s="25"/>
      <c r="M25" s="47" t="s">
        <v>43</v>
      </c>
      <c r="N25" s="48"/>
      <c r="O25" s="25"/>
    </row>
    <row r="26" spans="10:15" ht="12.75">
      <c r="J26" s="59"/>
      <c r="K26" s="64" t="e">
        <f t="shared" si="13"/>
        <v>#NUM!</v>
      </c>
      <c r="L26" s="25"/>
      <c r="M26" s="75" t="s">
        <v>48</v>
      </c>
      <c r="N26" s="48"/>
      <c r="O26" s="25"/>
    </row>
    <row r="27" spans="10:15" ht="12.75">
      <c r="J27" s="59"/>
      <c r="K27" s="64" t="e">
        <f t="shared" si="13"/>
        <v>#NUM!</v>
      </c>
      <c r="L27" s="25"/>
      <c r="M27" s="49" t="s">
        <v>49</v>
      </c>
      <c r="N27" s="50"/>
      <c r="O27" s="25"/>
    </row>
    <row r="28" spans="10:15" ht="12.75">
      <c r="J28" s="59"/>
      <c r="K28" s="64" t="e">
        <f t="shared" si="13"/>
        <v>#NUM!</v>
      </c>
      <c r="L28" s="25"/>
      <c r="O28" s="25"/>
    </row>
    <row r="29" spans="10:15" ht="12.75">
      <c r="J29" s="59"/>
      <c r="K29" s="64" t="e">
        <f t="shared" si="13"/>
        <v>#NUM!</v>
      </c>
      <c r="L29" s="25"/>
      <c r="O29" s="25"/>
    </row>
    <row r="30" spans="10:15" ht="12.75">
      <c r="J30" s="59"/>
      <c r="K30" s="64" t="e">
        <f t="shared" si="13"/>
        <v>#NUM!</v>
      </c>
      <c r="L30" s="25"/>
      <c r="O30" s="25"/>
    </row>
    <row r="31" spans="10:15" ht="12.75">
      <c r="J31" s="59"/>
      <c r="K31" s="64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76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52</v>
      </c>
      <c r="P38" s="101" t="s">
        <v>78</v>
      </c>
    </row>
    <row r="39" spans="10:16" ht="12.75">
      <c r="J39" s="63"/>
      <c r="K39" s="64" t="e">
        <f aca="true" t="shared" si="14" ref="K39:K46">LOG10(J39)*(64)</f>
        <v>#NUM!</v>
      </c>
      <c r="L39" s="25"/>
      <c r="M39" s="63">
        <f>N7</f>
        <v>0</v>
      </c>
      <c r="N39" s="64">
        <f>10^(4*(M39/256))</f>
        <v>1</v>
      </c>
      <c r="O39" s="64">
        <f>P7</f>
        <v>17.663347661625718</v>
      </c>
      <c r="P39" s="119">
        <f>O39/N39</f>
        <v>17.663347661625718</v>
      </c>
    </row>
    <row r="40" spans="10:16" ht="12.75">
      <c r="J40" s="59"/>
      <c r="K40" s="64" t="e">
        <f t="shared" si="14"/>
        <v>#NUM!</v>
      </c>
      <c r="L40" s="25"/>
      <c r="M40" s="63">
        <f>N8</f>
        <v>0</v>
      </c>
      <c r="N40" s="64">
        <f>10^(4*(M40/256))</f>
        <v>1</v>
      </c>
      <c r="O40" s="64">
        <f>P8</f>
        <v>17.663347661625718</v>
      </c>
      <c r="P40" s="119">
        <f>O40/N40</f>
        <v>17.663347661625718</v>
      </c>
    </row>
    <row r="41" spans="10:16" ht="12.75">
      <c r="J41" s="59"/>
      <c r="K41" s="64" t="e">
        <f t="shared" si="14"/>
        <v>#NUM!</v>
      </c>
      <c r="L41" s="25"/>
      <c r="M41" s="63">
        <f>N9</f>
        <v>0</v>
      </c>
      <c r="N41" s="64">
        <f>10^(4*(M41/256))</f>
        <v>1</v>
      </c>
      <c r="O41" s="64">
        <f>P9</f>
        <v>17.663347661625718</v>
      </c>
      <c r="P41" s="119">
        <f>O41/N41</f>
        <v>17.663347661625718</v>
      </c>
    </row>
    <row r="42" spans="10:16" ht="12.75">
      <c r="J42" s="59"/>
      <c r="K42" s="64" t="e">
        <f t="shared" si="14"/>
        <v>#NUM!</v>
      </c>
      <c r="L42" s="25"/>
      <c r="M42" s="63">
        <f>N10</f>
        <v>0</v>
      </c>
      <c r="N42" s="64">
        <f>10^(4*(M42/256))</f>
        <v>1</v>
      </c>
      <c r="O42" s="64">
        <f>P10</f>
        <v>17.663347661625718</v>
      </c>
      <c r="P42" s="119">
        <f>O42/N42</f>
        <v>17.663347661625718</v>
      </c>
    </row>
    <row r="43" spans="10:16" ht="12.75">
      <c r="J43" s="59"/>
      <c r="K43" s="64" t="e">
        <f t="shared" si="14"/>
        <v>#NUM!</v>
      </c>
      <c r="L43" s="25"/>
      <c r="M43" s="63">
        <f>N11</f>
        <v>0</v>
      </c>
      <c r="N43" s="64">
        <f>10^(4*(M43/256))</f>
        <v>1</v>
      </c>
      <c r="O43" s="64">
        <f>P11</f>
        <v>17.663347661625718</v>
      </c>
      <c r="P43" s="119">
        <f>O43/N43</f>
        <v>17.663347661625718</v>
      </c>
    </row>
    <row r="44" spans="10:12" ht="13.5" thickBot="1">
      <c r="J44" s="59"/>
      <c r="K44" s="64" t="e">
        <f t="shared" si="14"/>
        <v>#NUM!</v>
      </c>
      <c r="L44" s="25"/>
    </row>
    <row r="45" spans="10:15" ht="13.5" thickBot="1">
      <c r="J45" s="59"/>
      <c r="K45" s="64" t="e">
        <f t="shared" si="14"/>
        <v>#NUM!</v>
      </c>
      <c r="L45" s="25"/>
      <c r="M45" s="164" t="s">
        <v>84</v>
      </c>
      <c r="N45" s="165"/>
      <c r="O45" s="173"/>
    </row>
    <row r="46" spans="1:15" ht="15">
      <c r="A46" s="126"/>
      <c r="J46" s="59"/>
      <c r="K46" s="64" t="e">
        <f t="shared" si="14"/>
        <v>#NUM!</v>
      </c>
      <c r="M46" s="152" t="s">
        <v>77</v>
      </c>
      <c r="N46" s="180"/>
      <c r="O46" s="181"/>
    </row>
    <row r="47" spans="1:15" ht="15">
      <c r="A47" s="125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2" t="s">
        <v>81</v>
      </c>
      <c r="N47" s="183"/>
      <c r="O47" s="184"/>
    </row>
    <row r="48" spans="1:15" ht="15.75" thickBot="1">
      <c r="A48" s="124" t="s">
        <v>5</v>
      </c>
      <c r="B48" s="14"/>
      <c r="C48" s="14"/>
      <c r="D48" s="14"/>
      <c r="E48" s="123"/>
      <c r="F48" s="14"/>
      <c r="G48" s="123"/>
      <c r="H48" s="13"/>
      <c r="I48" s="23"/>
      <c r="J48" s="25"/>
      <c r="K48" s="25"/>
      <c r="M48" s="185"/>
      <c r="N48" s="186"/>
      <c r="O48" s="187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79</v>
      </c>
    </row>
    <row r="50" spans="1:15" ht="15">
      <c r="A50" s="122" t="s">
        <v>8</v>
      </c>
      <c r="B50" s="15"/>
      <c r="C50" s="15"/>
      <c r="D50" s="123" t="s">
        <v>6</v>
      </c>
      <c r="E50" s="14"/>
      <c r="F50" s="14"/>
      <c r="G50" s="123" t="s">
        <v>4</v>
      </c>
      <c r="H50" s="13"/>
      <c r="I50" s="23"/>
      <c r="J50" s="53" t="s">
        <v>82</v>
      </c>
      <c r="K50" s="65"/>
      <c r="M50" s="111"/>
      <c r="N50" s="103">
        <f aca="true" t="shared" si="15" ref="N50:N57">10^(4*(M50/256))</f>
        <v>1</v>
      </c>
      <c r="O50" s="110">
        <f>P39*N50</f>
        <v>17.663347661625718</v>
      </c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5"/>
        <v>1</v>
      </c>
      <c r="O51" s="110">
        <f>P39*N51</f>
        <v>17.663347661625718</v>
      </c>
    </row>
    <row r="52" spans="1:15" ht="15">
      <c r="A52" s="133"/>
      <c r="B52" s="5"/>
      <c r="C52" s="5"/>
      <c r="D52" s="5"/>
      <c r="E52" s="5"/>
      <c r="F52" s="5"/>
      <c r="G52" s="5"/>
      <c r="H52" s="134"/>
      <c r="I52" s="23"/>
      <c r="J52" s="55" t="s">
        <v>27</v>
      </c>
      <c r="K52" s="56"/>
      <c r="M52" s="111"/>
      <c r="N52" s="103">
        <f t="shared" si="15"/>
        <v>1</v>
      </c>
      <c r="O52" s="110">
        <f>P39*N52</f>
        <v>17.663347661625718</v>
      </c>
    </row>
    <row r="53" spans="1:15" ht="15" thickBot="1">
      <c r="A53" s="130"/>
      <c r="B53" s="131"/>
      <c r="C53" s="131"/>
      <c r="D53" s="131"/>
      <c r="E53" s="131"/>
      <c r="F53" s="131"/>
      <c r="G53" s="131"/>
      <c r="H53" s="132"/>
      <c r="I53" s="23"/>
      <c r="J53" s="57" t="s">
        <v>83</v>
      </c>
      <c r="K53" s="58" t="s">
        <v>21</v>
      </c>
      <c r="L53" s="25"/>
      <c r="M53" s="111"/>
      <c r="N53" s="103">
        <f t="shared" si="15"/>
        <v>1</v>
      </c>
      <c r="O53" s="110">
        <f>P39*N53</f>
        <v>17.663347661625718</v>
      </c>
    </row>
    <row r="54" spans="10:15" ht="12.75">
      <c r="J54" s="63"/>
      <c r="K54" s="64" t="e">
        <f>LOG10(J54)*(256/LOG10(262144))</f>
        <v>#NUM!</v>
      </c>
      <c r="L54" s="25"/>
      <c r="M54" s="111"/>
      <c r="N54" s="103">
        <f t="shared" si="15"/>
        <v>1</v>
      </c>
      <c r="O54" s="110">
        <f>P39*N54</f>
        <v>17.663347661625718</v>
      </c>
    </row>
    <row r="55" spans="10:15" ht="12.75">
      <c r="J55" s="59"/>
      <c r="K55" s="64" t="e">
        <f aca="true" t="shared" si="16" ref="K55:K61">LOG10(J55)*(256/LOG10(262144))</f>
        <v>#NUM!</v>
      </c>
      <c r="L55" s="25"/>
      <c r="M55" s="108"/>
      <c r="N55" s="103">
        <f t="shared" si="15"/>
        <v>1</v>
      </c>
      <c r="O55" s="109">
        <f>P39*N55</f>
        <v>17.663347661625718</v>
      </c>
    </row>
    <row r="56" spans="10:15" ht="12.75">
      <c r="J56" s="59"/>
      <c r="K56" s="64" t="e">
        <f t="shared" si="16"/>
        <v>#NUM!</v>
      </c>
      <c r="L56" s="25"/>
      <c r="M56" s="111"/>
      <c r="N56" s="103">
        <f t="shared" si="15"/>
        <v>1</v>
      </c>
      <c r="O56" s="110">
        <f>P41*N56</f>
        <v>17.663347661625718</v>
      </c>
    </row>
    <row r="57" spans="10:15" ht="12.75">
      <c r="J57" s="59"/>
      <c r="K57" s="64" t="e">
        <f t="shared" si="16"/>
        <v>#NUM!</v>
      </c>
      <c r="L57" s="25"/>
      <c r="M57" s="108"/>
      <c r="N57" s="103">
        <f t="shared" si="15"/>
        <v>1</v>
      </c>
      <c r="O57" s="109">
        <f>P41*N57</f>
        <v>17.663347661625718</v>
      </c>
    </row>
    <row r="58" spans="10:15" ht="12.75">
      <c r="J58" s="59"/>
      <c r="K58" s="64" t="e">
        <f t="shared" si="16"/>
        <v>#NUM!</v>
      </c>
      <c r="L58" s="25"/>
      <c r="M58" s="25"/>
      <c r="N58" s="25"/>
      <c r="O58" s="25"/>
    </row>
    <row r="59" spans="10:15" ht="12.75">
      <c r="J59" s="59"/>
      <c r="K59" s="64" t="e">
        <f t="shared" si="16"/>
        <v>#NUM!</v>
      </c>
      <c r="L59" s="25"/>
      <c r="M59" s="25"/>
      <c r="N59" s="25"/>
      <c r="O59" s="25"/>
    </row>
    <row r="60" spans="10:15" ht="12.75">
      <c r="J60" s="59"/>
      <c r="K60" s="64" t="e">
        <f t="shared" si="16"/>
        <v>#NUM!</v>
      </c>
      <c r="L60" s="25"/>
      <c r="M60" s="25"/>
      <c r="N60" s="25"/>
      <c r="O60" s="25"/>
    </row>
    <row r="61" spans="10:15" ht="12.75">
      <c r="J61" s="59"/>
      <c r="K61" s="64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5:F15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J1">
      <selection activeCell="X6" sqref="X6:X14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2" t="s">
        <v>64</v>
      </c>
    </row>
    <row r="4" spans="2:16" ht="2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139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139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1">
        <v>7.5053629219689135</v>
      </c>
      <c r="D6" s="68"/>
      <c r="E6" s="17"/>
      <c r="F6" s="17">
        <f>H$15*C6+H$16</f>
        <v>2.3493193037315065</v>
      </c>
      <c r="G6" s="44"/>
      <c r="H6" s="46">
        <f>10^F6</f>
        <v>223.52150025935381</v>
      </c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1">
        <f>M50</f>
        <v>0</v>
      </c>
      <c r="U6" s="112">
        <f>O50</f>
        <v>170.5213207865017</v>
      </c>
      <c r="V6" s="17">
        <f aca="true" t="shared" si="0" ref="V6:V13">LOG10(U6)</f>
        <v>2.2317786878506984</v>
      </c>
      <c r="W6" s="17" t="e">
        <f aca="true" t="shared" si="1" ref="W6:W13">Y$15*T6+Y$16</f>
        <v>#DIV/0!</v>
      </c>
      <c r="X6" s="79" t="e">
        <f>((ABS(W6-V6))/W6)</f>
        <v>#DIV/0!</v>
      </c>
      <c r="Y6" s="46" t="e">
        <f aca="true" t="shared" si="2" ref="Y6:Y13">10^W6</f>
        <v>#DIV/0!</v>
      </c>
      <c r="AA6" s="155" t="s">
        <v>65</v>
      </c>
      <c r="AB6" s="178"/>
      <c r="AC6" s="178"/>
      <c r="AD6" s="179"/>
    </row>
    <row r="7" spans="2:30" ht="15">
      <c r="B7" s="9">
        <v>2</v>
      </c>
      <c r="C7" s="121">
        <v>62.83639085892247</v>
      </c>
      <c r="D7" s="68">
        <v>1614</v>
      </c>
      <c r="E7" s="17">
        <f aca="true" t="shared" si="3" ref="E7:E13">LOG10(D7)</f>
        <v>3.2079035303860515</v>
      </c>
      <c r="F7" s="17">
        <f aca="true" t="shared" si="4" ref="F7:F13">H$15*C7+H$16</f>
        <v>3.2158520975010023</v>
      </c>
      <c r="G7" s="79">
        <f>((ABS(F7-E7))/F7)</f>
        <v>0.0024716830482121904</v>
      </c>
      <c r="H7" s="46">
        <f aca="true" t="shared" si="5" ref="H7:H13">10^F7</f>
        <v>1643.8118144687353</v>
      </c>
      <c r="J7" s="55" t="s">
        <v>27</v>
      </c>
      <c r="K7" s="56"/>
      <c r="L7" s="25"/>
      <c r="M7" s="80"/>
      <c r="N7" s="121"/>
      <c r="O7" s="27">
        <f aca="true" t="shared" si="6" ref="O7:O18">H$15*N7+H$16</f>
        <v>2.2317786878506984</v>
      </c>
      <c r="P7" s="71">
        <f aca="true" t="shared" si="7" ref="P7:P18">10^O7</f>
        <v>170.5213207865017</v>
      </c>
      <c r="Q7" s="25"/>
      <c r="S7" s="9">
        <v>2</v>
      </c>
      <c r="T7" s="81">
        <f>M51</f>
        <v>0</v>
      </c>
      <c r="U7" s="112">
        <f>O51</f>
        <v>170.5213207865017</v>
      </c>
      <c r="V7" s="17">
        <f t="shared" si="0"/>
        <v>2.2317786878506984</v>
      </c>
      <c r="W7" s="17" t="e">
        <f t="shared" si="1"/>
        <v>#DIV/0!</v>
      </c>
      <c r="X7" s="79" t="e">
        <f aca="true" t="shared" si="8" ref="X7:X13">((ABS(W7-V7))/W7)</f>
        <v>#DIV/0!</v>
      </c>
      <c r="Y7" s="46" t="e">
        <f t="shared" si="2"/>
        <v>#DIV/0!</v>
      </c>
      <c r="AA7" s="26" t="s">
        <v>55</v>
      </c>
      <c r="AB7" s="113" t="s">
        <v>22</v>
      </c>
      <c r="AC7" s="113" t="s">
        <v>23</v>
      </c>
      <c r="AD7" s="113" t="s">
        <v>90</v>
      </c>
    </row>
    <row r="8" spans="2:30" ht="13.5" thickBot="1">
      <c r="B8" s="9">
        <v>3</v>
      </c>
      <c r="C8" s="121">
        <v>87.36725962416494</v>
      </c>
      <c r="D8" s="68">
        <v>4035</v>
      </c>
      <c r="E8" s="17">
        <f t="shared" si="3"/>
        <v>3.6058435390580894</v>
      </c>
      <c r="F8" s="17">
        <f t="shared" si="4"/>
        <v>3.600027180403118</v>
      </c>
      <c r="G8" s="79">
        <f aca="true" t="shared" si="9" ref="G8:G13">((ABS(F8-E8))/F8)</f>
        <v>0.0016156429836510363</v>
      </c>
      <c r="H8" s="46">
        <f t="shared" si="5"/>
        <v>3981.320869465118</v>
      </c>
      <c r="J8" s="57" t="s">
        <v>20</v>
      </c>
      <c r="K8" s="58" t="s">
        <v>21</v>
      </c>
      <c r="L8" s="25"/>
      <c r="M8" s="80"/>
      <c r="N8" s="121"/>
      <c r="O8" s="27">
        <f t="shared" si="6"/>
        <v>2.2317786878506984</v>
      </c>
      <c r="P8" s="71">
        <f t="shared" si="7"/>
        <v>170.5213207865017</v>
      </c>
      <c r="Q8" s="25"/>
      <c r="S8" s="9">
        <v>3</v>
      </c>
      <c r="T8" s="81">
        <f>M52</f>
        <v>0</v>
      </c>
      <c r="U8" s="112">
        <f>O52</f>
        <v>170.5213207865017</v>
      </c>
      <c r="V8" s="17">
        <f t="shared" si="0"/>
        <v>2.2317786878506984</v>
      </c>
      <c r="W8" s="17" t="e">
        <f t="shared" si="1"/>
        <v>#DIV/0!</v>
      </c>
      <c r="X8" s="79" t="e">
        <f t="shared" si="8"/>
        <v>#DIV/0!</v>
      </c>
      <c r="Y8" s="46" t="e">
        <f t="shared" si="2"/>
        <v>#DIV/0!</v>
      </c>
      <c r="AA8" s="114"/>
      <c r="AB8" s="59">
        <v>200</v>
      </c>
      <c r="AC8" s="115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1">
        <v>117.82697378619544</v>
      </c>
      <c r="D9" s="68">
        <v>12025</v>
      </c>
      <c r="E9" s="17">
        <f t="shared" si="3"/>
        <v>4.080085085045869</v>
      </c>
      <c r="F9" s="17">
        <f t="shared" si="4"/>
        <v>4.077053221566123</v>
      </c>
      <c r="G9" s="79">
        <f t="shared" si="9"/>
        <v>0.0007436408884016834</v>
      </c>
      <c r="H9" s="46">
        <f t="shared" si="5"/>
        <v>11941.344333110494</v>
      </c>
      <c r="J9" s="59"/>
      <c r="K9" s="60">
        <f aca="true" t="shared" si="12" ref="K9:K16">J9/4</f>
        <v>0</v>
      </c>
      <c r="L9" s="25"/>
      <c r="M9" s="80"/>
      <c r="N9" s="121"/>
      <c r="O9" s="27">
        <f t="shared" si="6"/>
        <v>2.2317786878506984</v>
      </c>
      <c r="P9" s="71">
        <f t="shared" si="7"/>
        <v>170.5213207865017</v>
      </c>
      <c r="Q9" s="25"/>
      <c r="S9" s="9">
        <v>4</v>
      </c>
      <c r="T9" s="81">
        <f>M53</f>
        <v>0</v>
      </c>
      <c r="U9" s="112">
        <f>O53</f>
        <v>170.5213207865017</v>
      </c>
      <c r="V9" s="17">
        <f t="shared" si="0"/>
        <v>2.2317786878506984</v>
      </c>
      <c r="W9" s="17" t="e">
        <f t="shared" si="1"/>
        <v>#DIV/0!</v>
      </c>
      <c r="X9" s="79" t="e">
        <f t="shared" si="8"/>
        <v>#DIV/0!</v>
      </c>
      <c r="Y9" s="46" t="e">
        <f t="shared" si="2"/>
        <v>#DIV/0!</v>
      </c>
      <c r="AA9" s="114"/>
      <c r="AB9" s="59"/>
      <c r="AC9" s="115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1">
        <v>144.96495219223004</v>
      </c>
      <c r="D10" s="68">
        <v>31896</v>
      </c>
      <c r="E10" s="17">
        <f t="shared" si="3"/>
        <v>4.503736222654338</v>
      </c>
      <c r="F10" s="17">
        <f t="shared" si="4"/>
        <v>4.502057945357491</v>
      </c>
      <c r="G10" s="79">
        <f t="shared" si="9"/>
        <v>0.00037278003020319207</v>
      </c>
      <c r="H10" s="46">
        <f t="shared" si="5"/>
        <v>31772.979705440648</v>
      </c>
      <c r="J10" s="59"/>
      <c r="K10" s="60">
        <f t="shared" si="12"/>
        <v>0</v>
      </c>
      <c r="L10" s="25"/>
      <c r="M10" s="80"/>
      <c r="N10" s="121"/>
      <c r="O10" s="27">
        <f t="shared" si="6"/>
        <v>2.2317786878506984</v>
      </c>
      <c r="P10" s="71">
        <f t="shared" si="7"/>
        <v>170.5213207865017</v>
      </c>
      <c r="Q10" s="25"/>
      <c r="S10" s="9">
        <v>5</v>
      </c>
      <c r="T10" s="81">
        <f>M52</f>
        <v>0</v>
      </c>
      <c r="U10" s="112">
        <f>O52</f>
        <v>170.5213207865017</v>
      </c>
      <c r="V10" s="17">
        <f t="shared" si="0"/>
        <v>2.2317786878506984</v>
      </c>
      <c r="W10" s="17" t="e">
        <f t="shared" si="1"/>
        <v>#DIV/0!</v>
      </c>
      <c r="X10" s="79" t="e">
        <f t="shared" si="8"/>
        <v>#DIV/0!</v>
      </c>
      <c r="Y10" s="46" t="e">
        <f>10^W10</f>
        <v>#DIV/0!</v>
      </c>
      <c r="AA10" s="114"/>
      <c r="AB10" s="59"/>
      <c r="AC10" s="115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1">
        <v>175.51781701596164</v>
      </c>
      <c r="D11" s="68">
        <v>95682</v>
      </c>
      <c r="E11" s="17">
        <f t="shared" si="3"/>
        <v>4.98083024461137</v>
      </c>
      <c r="F11" s="17">
        <f t="shared" si="4"/>
        <v>4.980542808200391</v>
      </c>
      <c r="G11" s="79">
        <f t="shared" si="9"/>
        <v>5.7711864358688496E-05</v>
      </c>
      <c r="H11" s="46">
        <f t="shared" si="5"/>
        <v>95618.69412665653</v>
      </c>
      <c r="J11" s="59"/>
      <c r="K11" s="60">
        <f t="shared" si="12"/>
        <v>0</v>
      </c>
      <c r="L11" s="25"/>
      <c r="M11" s="80"/>
      <c r="N11" s="121"/>
      <c r="O11" s="27">
        <f t="shared" si="6"/>
        <v>2.2317786878506984</v>
      </c>
      <c r="P11" s="71">
        <f t="shared" si="7"/>
        <v>170.5213207865017</v>
      </c>
      <c r="Q11" s="25"/>
      <c r="S11" s="9">
        <v>6</v>
      </c>
      <c r="T11" s="81">
        <f>M53</f>
        <v>0</v>
      </c>
      <c r="U11" s="112">
        <f>O53</f>
        <v>170.5213207865017</v>
      </c>
      <c r="V11" s="17">
        <f t="shared" si="0"/>
        <v>2.2317786878506984</v>
      </c>
      <c r="W11" s="17" t="e">
        <f t="shared" si="1"/>
        <v>#DIV/0!</v>
      </c>
      <c r="X11" s="79" t="e">
        <f t="shared" si="8"/>
        <v>#DIV/0!</v>
      </c>
      <c r="Y11" s="46" t="e">
        <f>10^W11</f>
        <v>#DIV/0!</v>
      </c>
      <c r="AA11" s="114"/>
      <c r="AB11" s="59"/>
      <c r="AC11" s="115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1">
        <v>211.82940756651817</v>
      </c>
      <c r="D12" s="68">
        <v>353225</v>
      </c>
      <c r="E12" s="17">
        <f t="shared" si="3"/>
        <v>5.548051433800819</v>
      </c>
      <c r="F12" s="17">
        <f t="shared" si="4"/>
        <v>5.549214404937045</v>
      </c>
      <c r="G12" s="79">
        <f t="shared" si="9"/>
        <v>0.00020957401379028843</v>
      </c>
      <c r="H12" s="46">
        <f t="shared" si="5"/>
        <v>354172.14762356674</v>
      </c>
      <c r="J12" s="59"/>
      <c r="K12" s="60">
        <f t="shared" si="12"/>
        <v>0</v>
      </c>
      <c r="L12" s="25"/>
      <c r="M12" s="80"/>
      <c r="N12" s="121"/>
      <c r="O12" s="27">
        <f t="shared" si="6"/>
        <v>2.2317786878506984</v>
      </c>
      <c r="P12" s="71">
        <f t="shared" si="7"/>
        <v>170.5213207865017</v>
      </c>
      <c r="Q12" s="25"/>
      <c r="S12" s="9">
        <v>7</v>
      </c>
      <c r="T12" s="81">
        <f>M56</f>
        <v>0</v>
      </c>
      <c r="U12" s="112">
        <f>O56</f>
        <v>170.5213207865017</v>
      </c>
      <c r="V12" s="17">
        <f t="shared" si="0"/>
        <v>2.2317786878506984</v>
      </c>
      <c r="W12" s="17" t="e">
        <f t="shared" si="1"/>
        <v>#DIV/0!</v>
      </c>
      <c r="X12" s="79" t="e">
        <f t="shared" si="8"/>
        <v>#DIV/0!</v>
      </c>
      <c r="Y12" s="46" t="e">
        <f t="shared" si="2"/>
        <v>#DIV/0!</v>
      </c>
      <c r="AA12" s="114"/>
      <c r="AB12" s="59"/>
      <c r="AC12" s="115" t="e">
        <f t="shared" si="10"/>
        <v>#DIV/0!</v>
      </c>
      <c r="AD12" s="71" t="e">
        <f t="shared" si="11"/>
        <v>#DIV/0!</v>
      </c>
    </row>
    <row r="13" spans="2:30" ht="13.5" thickBot="1">
      <c r="B13" s="140">
        <v>8</v>
      </c>
      <c r="C13" s="121">
        <v>242.79020377222216</v>
      </c>
      <c r="D13" s="129">
        <v>1077421</v>
      </c>
      <c r="E13" s="141">
        <f t="shared" si="3"/>
        <v>6.0323854361210545</v>
      </c>
      <c r="F13" s="141">
        <f t="shared" si="4"/>
        <v>6.034087833712419</v>
      </c>
      <c r="G13" s="197">
        <f t="shared" si="9"/>
        <v>0.00028213006477182176</v>
      </c>
      <c r="H13" s="142">
        <f t="shared" si="5"/>
        <v>1081652.6875898393</v>
      </c>
      <c r="J13" s="59"/>
      <c r="K13" s="60">
        <f t="shared" si="12"/>
        <v>0</v>
      </c>
      <c r="L13" s="25"/>
      <c r="M13" s="80"/>
      <c r="N13" s="121"/>
      <c r="O13" s="27">
        <f t="shared" si="6"/>
        <v>2.2317786878506984</v>
      </c>
      <c r="P13" s="71">
        <f t="shared" si="7"/>
        <v>170.5213207865017</v>
      </c>
      <c r="Q13" s="25"/>
      <c r="S13" s="9">
        <v>8</v>
      </c>
      <c r="T13" s="81">
        <f>M57</f>
        <v>0</v>
      </c>
      <c r="U13" s="112">
        <f>O57</f>
        <v>170.5213207865017</v>
      </c>
      <c r="V13" s="17">
        <f t="shared" si="0"/>
        <v>2.2317786878506984</v>
      </c>
      <c r="W13" s="17" t="e">
        <f t="shared" si="1"/>
        <v>#DIV/0!</v>
      </c>
      <c r="X13" s="79" t="e">
        <f t="shared" si="8"/>
        <v>#DIV/0!</v>
      </c>
      <c r="Y13" s="46" t="e">
        <f t="shared" si="2"/>
        <v>#DIV/0!</v>
      </c>
      <c r="AA13" s="114"/>
      <c r="AB13" s="59"/>
      <c r="AC13" s="115" t="e">
        <f t="shared" si="10"/>
        <v>#DIV/0!</v>
      </c>
      <c r="AD13" s="71" t="e">
        <f t="shared" si="11"/>
        <v>#DIV/0!</v>
      </c>
    </row>
    <row r="14" spans="5:30" ht="13.5" thickBot="1">
      <c r="E14" s="191" t="s">
        <v>54</v>
      </c>
      <c r="F14" s="192"/>
      <c r="G14" s="198">
        <f>AVERAGE(G7:G13)</f>
        <v>0.0008218804133412715</v>
      </c>
      <c r="I14" s="24"/>
      <c r="J14" s="59"/>
      <c r="K14" s="60">
        <f t="shared" si="12"/>
        <v>0</v>
      </c>
      <c r="L14" s="25"/>
      <c r="M14" s="80"/>
      <c r="N14" s="59"/>
      <c r="O14" s="27">
        <f t="shared" si="6"/>
        <v>2.2317786878506984</v>
      </c>
      <c r="P14" s="71">
        <f t="shared" si="7"/>
        <v>170.5213207865017</v>
      </c>
      <c r="Q14" s="25"/>
      <c r="V14" s="162" t="s">
        <v>54</v>
      </c>
      <c r="W14" s="163"/>
      <c r="X14" s="98" t="e">
        <f>AVERAGE(X6:X13)</f>
        <v>#DIV/0!</v>
      </c>
      <c r="AA14" s="114"/>
      <c r="AB14" s="59"/>
      <c r="AC14" s="115" t="e">
        <f t="shared" si="10"/>
        <v>#DIV/0!</v>
      </c>
      <c r="AD14" s="71" t="e">
        <f t="shared" si="11"/>
        <v>#DIV/0!</v>
      </c>
    </row>
    <row r="15" spans="7:30" ht="12.75">
      <c r="G15" s="82" t="s">
        <v>30</v>
      </c>
      <c r="H15" s="83">
        <f>SLOPE(E7:E13,C7:C13)</f>
        <v>0.015660883704471548</v>
      </c>
      <c r="I15" s="24"/>
      <c r="J15" s="59"/>
      <c r="K15" s="60">
        <f t="shared" si="12"/>
        <v>0</v>
      </c>
      <c r="L15" s="25"/>
      <c r="M15" s="80"/>
      <c r="N15" s="59"/>
      <c r="O15" s="27">
        <f t="shared" si="6"/>
        <v>2.2317786878506984</v>
      </c>
      <c r="P15" s="71">
        <f t="shared" si="7"/>
        <v>170.5213207865017</v>
      </c>
      <c r="Q15" s="25"/>
      <c r="X15" s="82" t="s">
        <v>30</v>
      </c>
      <c r="Y15" s="83" t="e">
        <f>SLOPE(V6:V13,T6:T13)</f>
        <v>#DIV/0!</v>
      </c>
      <c r="AA15" s="114"/>
      <c r="AB15" s="59"/>
      <c r="AC15" s="115" t="e">
        <f t="shared" si="10"/>
        <v>#DIV/0!</v>
      </c>
      <c r="AD15" s="71" t="e">
        <f t="shared" si="11"/>
        <v>#DIV/0!</v>
      </c>
    </row>
    <row r="16" spans="7:30" ht="12.75">
      <c r="G16" s="84" t="s">
        <v>31</v>
      </c>
      <c r="H16" s="85">
        <f>INTERCEPT(E7:E13,C7:C13)</f>
        <v>2.2317786878506984</v>
      </c>
      <c r="I16" s="24"/>
      <c r="J16" s="59"/>
      <c r="K16" s="60">
        <f t="shared" si="12"/>
        <v>0</v>
      </c>
      <c r="L16" s="25"/>
      <c r="M16" s="80"/>
      <c r="N16" s="59"/>
      <c r="O16" s="27">
        <f t="shared" si="6"/>
        <v>2.2317786878506984</v>
      </c>
      <c r="P16" s="71">
        <f t="shared" si="7"/>
        <v>170.5213207865017</v>
      </c>
      <c r="Q16" s="25"/>
      <c r="X16" s="84" t="s">
        <v>31</v>
      </c>
      <c r="Y16" s="85" t="e">
        <f>INTERCEPT(V6:V13,T6:T13)</f>
        <v>#DIV/0!</v>
      </c>
      <c r="AA16" s="114"/>
      <c r="AB16" s="59"/>
      <c r="AC16" s="115" t="e">
        <f t="shared" si="10"/>
        <v>#DIV/0!</v>
      </c>
      <c r="AD16" s="71" t="e">
        <f t="shared" si="11"/>
        <v>#DIV/0!</v>
      </c>
    </row>
    <row r="17" spans="7:30" ht="13.5" thickBot="1">
      <c r="G17" s="86" t="s">
        <v>32</v>
      </c>
      <c r="H17" s="87">
        <f>RSQ(E7:E13,C7:C13)</f>
        <v>0.999981987947432</v>
      </c>
      <c r="L17" s="25"/>
      <c r="M17" s="80"/>
      <c r="N17" s="59"/>
      <c r="O17" s="27">
        <f t="shared" si="6"/>
        <v>2.2317786878506984</v>
      </c>
      <c r="P17" s="71">
        <f t="shared" si="7"/>
        <v>170.5213207865017</v>
      </c>
      <c r="Q17" s="25"/>
      <c r="X17" s="86" t="s">
        <v>32</v>
      </c>
      <c r="Y17" s="87" t="e">
        <f>RSQ(V6:V13,T6:T13)</f>
        <v>#DIV/0!</v>
      </c>
      <c r="AA17" s="114"/>
      <c r="AB17" s="59"/>
      <c r="AC17" s="115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59"/>
      <c r="O18" s="27">
        <f t="shared" si="6"/>
        <v>2.2317786878506984</v>
      </c>
      <c r="P18" s="71">
        <f t="shared" si="7"/>
        <v>170.5213207865017</v>
      </c>
      <c r="Q18" s="25"/>
      <c r="AA18" s="114"/>
      <c r="AB18" s="59"/>
      <c r="AC18" s="115" t="e">
        <f t="shared" si="10"/>
        <v>#DIV/0!</v>
      </c>
      <c r="AD18" s="71" t="e">
        <f t="shared" si="11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59"/>
      <c r="AC19" s="115" t="e">
        <f t="shared" si="10"/>
        <v>#DIV/0!</v>
      </c>
      <c r="AD19" s="71" t="e">
        <f t="shared" si="11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10:16" ht="15"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10:16" ht="15">
      <c r="J22" s="55" t="s">
        <v>27</v>
      </c>
      <c r="K22" s="56"/>
      <c r="L22" s="25"/>
      <c r="M22" s="47" t="s">
        <v>45</v>
      </c>
      <c r="N22" s="48"/>
      <c r="O22" s="25"/>
      <c r="P22" s="25"/>
    </row>
    <row r="23" spans="10:16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</row>
    <row r="24" spans="10:16" ht="12.75">
      <c r="J24" s="63"/>
      <c r="K24" s="64" t="e">
        <f aca="true" t="shared" si="13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59"/>
      <c r="K25" s="64" t="e">
        <f t="shared" si="13"/>
        <v>#NUM!</v>
      </c>
      <c r="L25" s="25"/>
      <c r="M25" s="47" t="s">
        <v>43</v>
      </c>
      <c r="N25" s="48"/>
      <c r="O25" s="25"/>
      <c r="P25" s="25"/>
    </row>
    <row r="26" spans="10:16" ht="12.75">
      <c r="J26" s="59"/>
      <c r="K26" s="64" t="e">
        <f t="shared" si="13"/>
        <v>#NUM!</v>
      </c>
      <c r="L26" s="25"/>
      <c r="M26" s="75" t="s">
        <v>48</v>
      </c>
      <c r="N26" s="48"/>
      <c r="O26" s="25"/>
      <c r="P26" s="25"/>
    </row>
    <row r="27" spans="10:16" ht="12.75">
      <c r="J27" s="59"/>
      <c r="K27" s="64" t="e">
        <f t="shared" si="13"/>
        <v>#NUM!</v>
      </c>
      <c r="L27" s="25"/>
      <c r="M27" s="49" t="s">
        <v>49</v>
      </c>
      <c r="N27" s="50"/>
      <c r="O27" s="25"/>
      <c r="P27" s="25"/>
    </row>
    <row r="28" spans="10:16" ht="12.75">
      <c r="J28" s="59"/>
      <c r="K28" s="64" t="e">
        <f t="shared" si="13"/>
        <v>#NUM!</v>
      </c>
      <c r="L28" s="25"/>
      <c r="O28" s="25"/>
      <c r="P28" s="25"/>
    </row>
    <row r="29" spans="10:16" ht="12.75">
      <c r="J29" s="59"/>
      <c r="K29" s="64" t="e">
        <f t="shared" si="13"/>
        <v>#NUM!</v>
      </c>
      <c r="L29" s="25"/>
      <c r="O29" s="25"/>
      <c r="P29" s="25"/>
    </row>
    <row r="30" spans="10:16" ht="12.75">
      <c r="J30" s="59"/>
      <c r="K30" s="64" t="e">
        <f t="shared" si="13"/>
        <v>#NUM!</v>
      </c>
      <c r="L30" s="25"/>
      <c r="O30" s="25"/>
      <c r="P30" s="25"/>
    </row>
    <row r="31" spans="10:16" ht="12.75">
      <c r="J31" s="59"/>
      <c r="K31" s="64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92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90</v>
      </c>
      <c r="P38" s="101" t="s">
        <v>91</v>
      </c>
    </row>
    <row r="39" spans="10:16" ht="12.75">
      <c r="J39" s="63"/>
      <c r="K39" s="64" t="e">
        <f aca="true" t="shared" si="14" ref="K39:K46">LOG10(J39)*(64)</f>
        <v>#NUM!</v>
      </c>
      <c r="L39" s="25"/>
      <c r="M39" s="63">
        <f>N7</f>
        <v>0</v>
      </c>
      <c r="N39" s="64">
        <f>10^(4*(M39/256))</f>
        <v>1</v>
      </c>
      <c r="O39" s="64">
        <f>P7</f>
        <v>170.5213207865017</v>
      </c>
      <c r="P39" s="119">
        <f>O39/N39</f>
        <v>170.5213207865017</v>
      </c>
    </row>
    <row r="40" spans="10:16" ht="12.75">
      <c r="J40" s="59"/>
      <c r="K40" s="64" t="e">
        <f t="shared" si="14"/>
        <v>#NUM!</v>
      </c>
      <c r="L40" s="25"/>
      <c r="M40" s="63">
        <f>N8</f>
        <v>0</v>
      </c>
      <c r="N40" s="64">
        <f>10^(4*(M40/256))</f>
        <v>1</v>
      </c>
      <c r="O40" s="64">
        <f>P8</f>
        <v>170.5213207865017</v>
      </c>
      <c r="P40" s="119">
        <f>O40/N40</f>
        <v>170.5213207865017</v>
      </c>
    </row>
    <row r="41" spans="10:16" ht="12.75">
      <c r="J41" s="59"/>
      <c r="K41" s="64" t="e">
        <f t="shared" si="14"/>
        <v>#NUM!</v>
      </c>
      <c r="L41" s="25"/>
      <c r="M41" s="63">
        <f>N9</f>
        <v>0</v>
      </c>
      <c r="N41" s="64">
        <f>10^(4*(M41/256))</f>
        <v>1</v>
      </c>
      <c r="O41" s="64">
        <f>P9</f>
        <v>170.5213207865017</v>
      </c>
      <c r="P41" s="119">
        <f>O41/N41</f>
        <v>170.5213207865017</v>
      </c>
    </row>
    <row r="42" spans="10:16" ht="12.75">
      <c r="J42" s="59"/>
      <c r="K42" s="64" t="e">
        <f t="shared" si="14"/>
        <v>#NUM!</v>
      </c>
      <c r="L42" s="25"/>
      <c r="M42" s="63">
        <f>N10</f>
        <v>0</v>
      </c>
      <c r="N42" s="64">
        <f>10^(4*(M42/256))</f>
        <v>1</v>
      </c>
      <c r="O42" s="64">
        <f>P10</f>
        <v>170.5213207865017</v>
      </c>
      <c r="P42" s="119">
        <f>O42/N42</f>
        <v>170.5213207865017</v>
      </c>
    </row>
    <row r="43" spans="10:16" ht="12.75">
      <c r="J43" s="59"/>
      <c r="K43" s="64" t="e">
        <f t="shared" si="14"/>
        <v>#NUM!</v>
      </c>
      <c r="L43" s="25"/>
      <c r="M43" s="63">
        <f>N11</f>
        <v>0</v>
      </c>
      <c r="N43" s="64">
        <f>10^(4*(M43/256))</f>
        <v>1</v>
      </c>
      <c r="O43" s="64">
        <f>P11</f>
        <v>170.5213207865017</v>
      </c>
      <c r="P43" s="119">
        <f>O43/N43</f>
        <v>170.5213207865017</v>
      </c>
    </row>
    <row r="44" spans="10:12" ht="13.5" thickBot="1">
      <c r="J44" s="59"/>
      <c r="K44" s="64" t="e">
        <f t="shared" si="14"/>
        <v>#NUM!</v>
      </c>
      <c r="L44" s="25"/>
    </row>
    <row r="45" spans="10:15" ht="13.5" thickBot="1">
      <c r="J45" s="59"/>
      <c r="K45" s="64" t="e">
        <f t="shared" si="14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59"/>
      <c r="K46" s="64" t="e">
        <f t="shared" si="14"/>
        <v>#NUM!</v>
      </c>
      <c r="M46" s="152" t="s">
        <v>88</v>
      </c>
      <c r="N46" s="180"/>
      <c r="O46" s="181"/>
    </row>
    <row r="47" spans="1:15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82" t="s">
        <v>81</v>
      </c>
      <c r="N47" s="183"/>
      <c r="O47" s="184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5"/>
      <c r="N48" s="186"/>
      <c r="O48" s="187"/>
    </row>
    <row r="49" spans="1:15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89</v>
      </c>
    </row>
    <row r="50" spans="1:15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11"/>
      <c r="N50" s="103">
        <f aca="true" t="shared" si="15" ref="N50:N57">10^(4*(M50/256))</f>
        <v>1</v>
      </c>
      <c r="O50" s="110">
        <f>P39*N50</f>
        <v>170.5213207865017</v>
      </c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5"/>
        <v>1</v>
      </c>
      <c r="O51" s="110">
        <f>P39*N51</f>
        <v>170.5213207865017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1"/>
      <c r="N52" s="103">
        <f t="shared" si="15"/>
        <v>1</v>
      </c>
      <c r="O52" s="110">
        <f>P39*N52</f>
        <v>170.5213207865017</v>
      </c>
    </row>
    <row r="53" spans="9:15" ht="15" thickBot="1">
      <c r="I53" s="23"/>
      <c r="J53" s="57" t="s">
        <v>83</v>
      </c>
      <c r="K53" s="58" t="s">
        <v>21</v>
      </c>
      <c r="M53" s="111"/>
      <c r="N53" s="103">
        <f t="shared" si="15"/>
        <v>1</v>
      </c>
      <c r="O53" s="110">
        <f>P39*N53</f>
        <v>170.5213207865017</v>
      </c>
    </row>
    <row r="54" spans="10:15" ht="12.75">
      <c r="J54" s="63"/>
      <c r="K54" s="64" t="e">
        <f>LOG10(J54)*(256/LOG10(262144))</f>
        <v>#NUM!</v>
      </c>
      <c r="M54" s="111"/>
      <c r="N54" s="103">
        <f t="shared" si="15"/>
        <v>1</v>
      </c>
      <c r="O54" s="110">
        <f>P40*N54</f>
        <v>170.5213207865017</v>
      </c>
    </row>
    <row r="55" spans="10:15" ht="12.75">
      <c r="J55" s="59"/>
      <c r="K55" s="64" t="e">
        <f aca="true" t="shared" si="16" ref="K55:K61">LOG10(J55)*(256/LOG10(262144))</f>
        <v>#NUM!</v>
      </c>
      <c r="M55" s="108"/>
      <c r="N55" s="103">
        <f t="shared" si="15"/>
        <v>1</v>
      </c>
      <c r="O55" s="110">
        <f>P41*N55</f>
        <v>170.5213207865017</v>
      </c>
    </row>
    <row r="56" spans="10:15" ht="12.75">
      <c r="J56" s="59"/>
      <c r="K56" s="64" t="e">
        <f t="shared" si="16"/>
        <v>#NUM!</v>
      </c>
      <c r="M56" s="111"/>
      <c r="N56" s="103">
        <f t="shared" si="15"/>
        <v>1</v>
      </c>
      <c r="O56" s="110">
        <f>P39*N56</f>
        <v>170.5213207865017</v>
      </c>
    </row>
    <row r="57" spans="10:15" ht="12.75">
      <c r="J57" s="59"/>
      <c r="K57" s="64" t="e">
        <f t="shared" si="16"/>
        <v>#NUM!</v>
      </c>
      <c r="M57" s="108"/>
      <c r="N57" s="103">
        <f t="shared" si="15"/>
        <v>1</v>
      </c>
      <c r="O57" s="109">
        <f>P39*N57</f>
        <v>170.5213207865017</v>
      </c>
    </row>
    <row r="58" spans="10:11" ht="12.75">
      <c r="J58" s="59"/>
      <c r="K58" s="64" t="e">
        <f t="shared" si="16"/>
        <v>#NUM!</v>
      </c>
    </row>
    <row r="59" spans="10:11" ht="12.75">
      <c r="J59" s="59"/>
      <c r="K59" s="64" t="e">
        <f t="shared" si="16"/>
        <v>#NUM!</v>
      </c>
    </row>
    <row r="60" spans="10:11" ht="12.75">
      <c r="J60" s="59"/>
      <c r="K60" s="64" t="e">
        <f t="shared" si="16"/>
        <v>#NUM!</v>
      </c>
    </row>
    <row r="61" spans="10:11" ht="12.75">
      <c r="J61" s="59"/>
      <c r="K61" s="64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5:AD5"/>
    <mergeCell ref="AA6:AD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I1">
      <selection activeCell="X6" sqref="X6:X14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6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2" t="s">
        <v>64</v>
      </c>
    </row>
    <row r="4" spans="2:16" ht="17.25" customHeight="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109</v>
      </c>
      <c r="E5" s="144" t="s">
        <v>110</v>
      </c>
      <c r="F5" s="3" t="s">
        <v>13</v>
      </c>
      <c r="G5" s="7" t="s">
        <v>10</v>
      </c>
      <c r="H5" s="145" t="s">
        <v>111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109</v>
      </c>
      <c r="V5" s="144" t="s">
        <v>110</v>
      </c>
      <c r="W5" s="3" t="s">
        <v>13</v>
      </c>
      <c r="X5" s="7" t="s">
        <v>10</v>
      </c>
      <c r="Y5" s="145" t="s">
        <v>111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1"/>
      <c r="D6" s="68"/>
      <c r="E6" s="17"/>
      <c r="F6" s="17"/>
      <c r="G6" s="79"/>
      <c r="H6" s="46"/>
      <c r="I6" s="37"/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112</v>
      </c>
      <c r="Q6" s="25"/>
      <c r="S6" s="9">
        <v>1</v>
      </c>
      <c r="T6" s="81">
        <f aca="true" t="shared" si="0" ref="T6:T13">M50</f>
        <v>0</v>
      </c>
      <c r="U6" s="112">
        <f aca="true" t="shared" si="1" ref="U6:U13">O50</f>
        <v>123.33086891080087</v>
      </c>
      <c r="V6" s="17">
        <f aca="true" t="shared" si="2" ref="V6:V13">LOG10(U6)</f>
        <v>2.091071791273277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78"/>
      <c r="AC6" s="178"/>
      <c r="AD6" s="179"/>
    </row>
    <row r="7" spans="2:30" ht="15">
      <c r="B7" s="9">
        <v>2</v>
      </c>
      <c r="C7" s="121"/>
      <c r="D7" s="68"/>
      <c r="E7" s="17"/>
      <c r="F7" s="17"/>
      <c r="G7" s="79"/>
      <c r="H7" s="46"/>
      <c r="I7" s="38"/>
      <c r="J7" s="55" t="s">
        <v>27</v>
      </c>
      <c r="K7" s="56"/>
      <c r="L7" s="25"/>
      <c r="M7" s="80"/>
      <c r="N7" s="121"/>
      <c r="O7" s="27">
        <f aca="true" t="shared" si="5" ref="O7:O18">H$15*N7+H$16</f>
        <v>2.091071791273277</v>
      </c>
      <c r="P7" s="71">
        <f aca="true" t="shared" si="6" ref="P7:P18">10^O7</f>
        <v>123.33086891080087</v>
      </c>
      <c r="Q7" s="25"/>
      <c r="S7" s="9">
        <v>2</v>
      </c>
      <c r="T7" s="81">
        <f t="shared" si="0"/>
        <v>0</v>
      </c>
      <c r="U7" s="112">
        <f t="shared" si="1"/>
        <v>123.33086891080087</v>
      </c>
      <c r="V7" s="17">
        <f t="shared" si="2"/>
        <v>2.091071791273277</v>
      </c>
      <c r="W7" s="17" t="e">
        <f t="shared" si="3"/>
        <v>#DIV/0!</v>
      </c>
      <c r="X7" s="79" t="e">
        <f aca="true" t="shared" si="7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112</v>
      </c>
    </row>
    <row r="8" spans="2:30" ht="13.5" thickBot="1">
      <c r="B8" s="9">
        <v>3</v>
      </c>
      <c r="C8" s="121"/>
      <c r="D8" s="68"/>
      <c r="E8" s="17"/>
      <c r="F8" s="17"/>
      <c r="G8" s="79"/>
      <c r="H8" s="46"/>
      <c r="I8" s="39"/>
      <c r="J8" s="57" t="s">
        <v>20</v>
      </c>
      <c r="K8" s="58" t="s">
        <v>21</v>
      </c>
      <c r="L8" s="25"/>
      <c r="M8" s="80"/>
      <c r="N8" s="121"/>
      <c r="O8" s="27">
        <f t="shared" si="5"/>
        <v>2.091071791273277</v>
      </c>
      <c r="P8" s="71">
        <f t="shared" si="6"/>
        <v>123.33086891080087</v>
      </c>
      <c r="Q8" s="25"/>
      <c r="S8" s="9">
        <v>3</v>
      </c>
      <c r="T8" s="81">
        <f t="shared" si="0"/>
        <v>0</v>
      </c>
      <c r="U8" s="112">
        <f t="shared" si="1"/>
        <v>123.33086891080087</v>
      </c>
      <c r="V8" s="17">
        <f t="shared" si="2"/>
        <v>2.091071791273277</v>
      </c>
      <c r="W8" s="17" t="e">
        <f t="shared" si="3"/>
        <v>#DIV/0!</v>
      </c>
      <c r="X8" s="79" t="e">
        <f t="shared" si="7"/>
        <v>#DIV/0!</v>
      </c>
      <c r="Y8" s="46" t="e">
        <f t="shared" si="4"/>
        <v>#DIV/0!</v>
      </c>
      <c r="AA8" s="114"/>
      <c r="AB8" s="59">
        <v>200</v>
      </c>
      <c r="AC8" s="115" t="e">
        <f aca="true" t="shared" si="8" ref="AC8:AC19">Y$15*AB8+Y$16</f>
        <v>#DIV/0!</v>
      </c>
      <c r="AD8" s="71" t="e">
        <f aca="true" t="shared" si="9" ref="AD8:AD19">10^AC8</f>
        <v>#DIV/0!</v>
      </c>
    </row>
    <row r="9" spans="2:30" ht="12.75">
      <c r="B9" s="9">
        <v>4</v>
      </c>
      <c r="C9" s="121"/>
      <c r="D9" s="68"/>
      <c r="E9" s="17"/>
      <c r="F9" s="17"/>
      <c r="G9" s="79"/>
      <c r="H9" s="46"/>
      <c r="I9" s="39"/>
      <c r="J9" s="59"/>
      <c r="K9" s="60">
        <f aca="true" t="shared" si="10" ref="K9:K16">J9/4</f>
        <v>0</v>
      </c>
      <c r="L9" s="25"/>
      <c r="M9" s="80"/>
      <c r="N9" s="121"/>
      <c r="O9" s="27">
        <f t="shared" si="5"/>
        <v>2.091071791273277</v>
      </c>
      <c r="P9" s="71">
        <f t="shared" si="6"/>
        <v>123.33086891080087</v>
      </c>
      <c r="Q9" s="25"/>
      <c r="S9" s="9">
        <v>4</v>
      </c>
      <c r="T9" s="81">
        <f t="shared" si="0"/>
        <v>0</v>
      </c>
      <c r="U9" s="112">
        <f t="shared" si="1"/>
        <v>123.33086891080087</v>
      </c>
      <c r="V9" s="17">
        <f t="shared" si="2"/>
        <v>2.091071791273277</v>
      </c>
      <c r="W9" s="17" t="e">
        <f t="shared" si="3"/>
        <v>#DIV/0!</v>
      </c>
      <c r="X9" s="79" t="e">
        <f t="shared" si="7"/>
        <v>#DIV/0!</v>
      </c>
      <c r="Y9" s="46" t="e">
        <f t="shared" si="4"/>
        <v>#DIV/0!</v>
      </c>
      <c r="AA9" s="114"/>
      <c r="AB9" s="59"/>
      <c r="AC9" s="115" t="e">
        <f t="shared" si="8"/>
        <v>#DIV/0!</v>
      </c>
      <c r="AD9" s="71" t="e">
        <f t="shared" si="9"/>
        <v>#DIV/0!</v>
      </c>
    </row>
    <row r="10" spans="2:30" ht="12.75">
      <c r="B10" s="9">
        <v>5</v>
      </c>
      <c r="C10" s="121">
        <v>134.07967366045517</v>
      </c>
      <c r="D10" s="112">
        <v>14916.456985033377</v>
      </c>
      <c r="E10" s="17">
        <f>LOG10(D10)</f>
        <v>4.173665680068604</v>
      </c>
      <c r="F10" s="17">
        <f>H$15*C10+H$16</f>
        <v>4.173665680068604</v>
      </c>
      <c r="G10" s="79">
        <f>((ABS(F10-E10))/F10)</f>
        <v>0</v>
      </c>
      <c r="H10" s="46">
        <f>10^F10</f>
        <v>14916.456985033405</v>
      </c>
      <c r="I10" s="39"/>
      <c r="J10" s="59"/>
      <c r="K10" s="60">
        <f t="shared" si="10"/>
        <v>0</v>
      </c>
      <c r="L10" s="25"/>
      <c r="M10" s="80"/>
      <c r="N10" s="121"/>
      <c r="O10" s="27">
        <f t="shared" si="5"/>
        <v>2.091071791273277</v>
      </c>
      <c r="P10" s="71">
        <f t="shared" si="6"/>
        <v>123.33086891080087</v>
      </c>
      <c r="Q10" s="25"/>
      <c r="S10" s="9">
        <v>5</v>
      </c>
      <c r="T10" s="81">
        <f t="shared" si="0"/>
        <v>0</v>
      </c>
      <c r="U10" s="112">
        <f t="shared" si="1"/>
        <v>123.33086891080087</v>
      </c>
      <c r="V10" s="17">
        <f t="shared" si="2"/>
        <v>2.091071791273277</v>
      </c>
      <c r="W10" s="17" t="e">
        <f t="shared" si="3"/>
        <v>#DIV/0!</v>
      </c>
      <c r="X10" s="79" t="e">
        <f t="shared" si="7"/>
        <v>#DIV/0!</v>
      </c>
      <c r="Y10" s="46" t="e">
        <f t="shared" si="4"/>
        <v>#DIV/0!</v>
      </c>
      <c r="AA10" s="114"/>
      <c r="AB10" s="59"/>
      <c r="AC10" s="115" t="e">
        <f t="shared" si="8"/>
        <v>#DIV/0!</v>
      </c>
      <c r="AD10" s="71" t="e">
        <f t="shared" si="9"/>
        <v>#DIV/0!</v>
      </c>
    </row>
    <row r="11" spans="2:30" ht="12.75">
      <c r="B11" s="9">
        <v>6</v>
      </c>
      <c r="C11" s="121">
        <v>163.247479202473</v>
      </c>
      <c r="D11" s="112">
        <v>42336.49643025847</v>
      </c>
      <c r="E11" s="17">
        <f>LOG10(D11)</f>
        <v>4.626714914997436</v>
      </c>
      <c r="F11" s="17">
        <f>H$15*C11+H$16</f>
        <v>4.626714914997436</v>
      </c>
      <c r="G11" s="79">
        <f>((ABS(F11-E11))/F11)</f>
        <v>0</v>
      </c>
      <c r="H11" s="46">
        <f>10^F11</f>
        <v>42336.49643025847</v>
      </c>
      <c r="I11" s="39"/>
      <c r="J11" s="59"/>
      <c r="K11" s="60">
        <f t="shared" si="10"/>
        <v>0</v>
      </c>
      <c r="L11" s="25"/>
      <c r="M11" s="80"/>
      <c r="N11" s="121"/>
      <c r="O11" s="27">
        <f t="shared" si="5"/>
        <v>2.091071791273277</v>
      </c>
      <c r="P11" s="71">
        <f t="shared" si="6"/>
        <v>123.33086891080087</v>
      </c>
      <c r="Q11" s="25"/>
      <c r="S11" s="9">
        <v>6</v>
      </c>
      <c r="T11" s="81">
        <f t="shared" si="0"/>
        <v>0</v>
      </c>
      <c r="U11" s="112">
        <f t="shared" si="1"/>
        <v>123.33086891080087</v>
      </c>
      <c r="V11" s="17">
        <f t="shared" si="2"/>
        <v>2.091071791273277</v>
      </c>
      <c r="W11" s="17" t="e">
        <f t="shared" si="3"/>
        <v>#DIV/0!</v>
      </c>
      <c r="X11" s="79" t="e">
        <f t="shared" si="7"/>
        <v>#DIV/0!</v>
      </c>
      <c r="Y11" s="46" t="e">
        <f t="shared" si="4"/>
        <v>#DIV/0!</v>
      </c>
      <c r="AA11" s="114"/>
      <c r="AB11" s="59"/>
      <c r="AC11" s="115" t="e">
        <f t="shared" si="8"/>
        <v>#DIV/0!</v>
      </c>
      <c r="AD11" s="71" t="e">
        <f t="shared" si="9"/>
        <v>#DIV/0!</v>
      </c>
    </row>
    <row r="12" spans="2:30" ht="12.75">
      <c r="B12" s="9">
        <v>7</v>
      </c>
      <c r="C12" s="121">
        <v>199.3237863488162</v>
      </c>
      <c r="D12" s="112">
        <v>153840.4427236889</v>
      </c>
      <c r="E12" s="17">
        <f>LOG10(D12)</f>
        <v>5.187070521049576</v>
      </c>
      <c r="F12" s="17">
        <f>H$15*C12+H$16</f>
        <v>5.187070521049576</v>
      </c>
      <c r="G12" s="79">
        <f>((ABS(F12-E12))/F12)</f>
        <v>0</v>
      </c>
      <c r="H12" s="46">
        <f>10^F12</f>
        <v>153840.44272368916</v>
      </c>
      <c r="I12" s="40"/>
      <c r="J12" s="59"/>
      <c r="K12" s="60">
        <f t="shared" si="10"/>
        <v>0</v>
      </c>
      <c r="L12" s="25"/>
      <c r="M12" s="80"/>
      <c r="N12" s="121"/>
      <c r="O12" s="27">
        <f t="shared" si="5"/>
        <v>2.091071791273277</v>
      </c>
      <c r="P12" s="71">
        <f t="shared" si="6"/>
        <v>123.33086891080087</v>
      </c>
      <c r="Q12" s="25"/>
      <c r="S12" s="9">
        <v>7</v>
      </c>
      <c r="T12" s="81">
        <f t="shared" si="0"/>
        <v>0</v>
      </c>
      <c r="U12" s="112">
        <f t="shared" si="1"/>
        <v>123.33086891080087</v>
      </c>
      <c r="V12" s="17">
        <f t="shared" si="2"/>
        <v>2.091071791273277</v>
      </c>
      <c r="W12" s="17" t="e">
        <f t="shared" si="3"/>
        <v>#DIV/0!</v>
      </c>
      <c r="X12" s="79" t="e">
        <f t="shared" si="7"/>
        <v>#DIV/0!</v>
      </c>
      <c r="Y12" s="46" t="e">
        <f t="shared" si="4"/>
        <v>#DIV/0!</v>
      </c>
      <c r="AA12" s="114"/>
      <c r="AB12" s="59"/>
      <c r="AC12" s="115" t="e">
        <f t="shared" si="8"/>
        <v>#DIV/0!</v>
      </c>
      <c r="AD12" s="71" t="e">
        <f t="shared" si="9"/>
        <v>#DIV/0!</v>
      </c>
    </row>
    <row r="13" spans="2:30" ht="13.5" thickBot="1">
      <c r="B13" s="9">
        <v>8</v>
      </c>
      <c r="C13" s="121">
        <v>231.95775106438865</v>
      </c>
      <c r="D13" s="151">
        <v>494262.7810130703</v>
      </c>
      <c r="E13" s="17">
        <f>LOG10(D13)</f>
        <v>5.693957908439289</v>
      </c>
      <c r="F13" s="17">
        <f>H$15*C13+H$16</f>
        <v>5.693957908439289</v>
      </c>
      <c r="G13" s="79">
        <f>((ABS(F13-E13))/F13)</f>
        <v>0</v>
      </c>
      <c r="H13" s="46">
        <f>10^F13</f>
        <v>494262.7810130712</v>
      </c>
      <c r="J13" s="59"/>
      <c r="K13" s="60">
        <f t="shared" si="10"/>
        <v>0</v>
      </c>
      <c r="L13" s="25"/>
      <c r="M13" s="80"/>
      <c r="N13" s="121"/>
      <c r="O13" s="27">
        <f t="shared" si="5"/>
        <v>2.091071791273277</v>
      </c>
      <c r="P13" s="71">
        <f t="shared" si="6"/>
        <v>123.33086891080087</v>
      </c>
      <c r="Q13" s="25"/>
      <c r="S13" s="9">
        <v>8</v>
      </c>
      <c r="T13" s="81">
        <f t="shared" si="0"/>
        <v>0</v>
      </c>
      <c r="U13" s="112">
        <f t="shared" si="1"/>
        <v>123.33086891080087</v>
      </c>
      <c r="V13" s="17">
        <f t="shared" si="2"/>
        <v>2.091071791273277</v>
      </c>
      <c r="W13" s="17" t="e">
        <f t="shared" si="3"/>
        <v>#DIV/0!</v>
      </c>
      <c r="X13" s="79" t="e">
        <f t="shared" si="7"/>
        <v>#DIV/0!</v>
      </c>
      <c r="Y13" s="46" t="e">
        <f t="shared" si="4"/>
        <v>#DIV/0!</v>
      </c>
      <c r="AA13" s="114"/>
      <c r="AB13" s="59"/>
      <c r="AC13" s="115" t="e">
        <f t="shared" si="8"/>
        <v>#DIV/0!</v>
      </c>
      <c r="AD13" s="71" t="e">
        <f t="shared" si="9"/>
        <v>#DIV/0!</v>
      </c>
    </row>
    <row r="14" spans="5:30" ht="13.5" thickBot="1">
      <c r="E14" s="162" t="s">
        <v>54</v>
      </c>
      <c r="F14" s="163"/>
      <c r="G14" s="98">
        <f>AVERAGE(G11:G13)</f>
        <v>0</v>
      </c>
      <c r="I14" s="36"/>
      <c r="J14" s="59"/>
      <c r="K14" s="60">
        <f t="shared" si="10"/>
        <v>0</v>
      </c>
      <c r="L14" s="25"/>
      <c r="M14" s="80"/>
      <c r="N14" s="59"/>
      <c r="O14" s="27">
        <f t="shared" si="5"/>
        <v>2.091071791273277</v>
      </c>
      <c r="P14" s="71">
        <f t="shared" si="6"/>
        <v>123.33086891080087</v>
      </c>
      <c r="Q14" s="25"/>
      <c r="V14" s="162" t="s">
        <v>54</v>
      </c>
      <c r="W14" s="163"/>
      <c r="X14" s="98" t="e">
        <f>AVERAGE(X6:X13)</f>
        <v>#DIV/0!</v>
      </c>
      <c r="AA14" s="114"/>
      <c r="AB14" s="59"/>
      <c r="AC14" s="115" t="e">
        <f t="shared" si="8"/>
        <v>#DIV/0!</v>
      </c>
      <c r="AD14" s="71" t="e">
        <f t="shared" si="9"/>
        <v>#DIV/0!</v>
      </c>
    </row>
    <row r="15" spans="7:30" ht="12.75">
      <c r="G15" s="88" t="s">
        <v>30</v>
      </c>
      <c r="H15" s="83">
        <f>SLOPE(E11:E13,C11:C13)</f>
        <v>0.015532510125802586</v>
      </c>
      <c r="I15" s="36"/>
      <c r="J15" s="59"/>
      <c r="K15" s="60">
        <f t="shared" si="10"/>
        <v>0</v>
      </c>
      <c r="L15" s="25"/>
      <c r="M15" s="80"/>
      <c r="N15" s="59"/>
      <c r="O15" s="27">
        <f t="shared" si="5"/>
        <v>2.091071791273277</v>
      </c>
      <c r="P15" s="71">
        <f t="shared" si="6"/>
        <v>123.33086891080087</v>
      </c>
      <c r="Q15" s="25"/>
      <c r="X15" s="88" t="s">
        <v>30</v>
      </c>
      <c r="Y15" s="83" t="e">
        <f>SLOPE(V6:V13,T6:T13)</f>
        <v>#DIV/0!</v>
      </c>
      <c r="AA15" s="114"/>
      <c r="AB15" s="59"/>
      <c r="AC15" s="115" t="e">
        <f t="shared" si="8"/>
        <v>#DIV/0!</v>
      </c>
      <c r="AD15" s="71" t="e">
        <f t="shared" si="9"/>
        <v>#DIV/0!</v>
      </c>
    </row>
    <row r="16" spans="7:30" ht="12.75">
      <c r="G16" s="89" t="s">
        <v>31</v>
      </c>
      <c r="H16" s="85">
        <f>INTERCEPT(E11:E13,C11:C13)</f>
        <v>2.091071791273277</v>
      </c>
      <c r="I16" s="36"/>
      <c r="J16" s="59"/>
      <c r="K16" s="60">
        <f t="shared" si="10"/>
        <v>0</v>
      </c>
      <c r="L16" s="25"/>
      <c r="M16" s="80"/>
      <c r="N16" s="59"/>
      <c r="O16" s="27">
        <f t="shared" si="5"/>
        <v>2.091071791273277</v>
      </c>
      <c r="P16" s="71">
        <f t="shared" si="6"/>
        <v>123.33086891080087</v>
      </c>
      <c r="Q16" s="25"/>
      <c r="X16" s="89" t="s">
        <v>31</v>
      </c>
      <c r="Y16" s="85" t="e">
        <f>INTERCEPT(V6:V13,T6:T13)</f>
        <v>#DIV/0!</v>
      </c>
      <c r="AA16" s="114"/>
      <c r="AB16" s="59"/>
      <c r="AC16" s="115" t="e">
        <f t="shared" si="8"/>
        <v>#DIV/0!</v>
      </c>
      <c r="AD16" s="71" t="e">
        <f t="shared" si="9"/>
        <v>#DIV/0!</v>
      </c>
    </row>
    <row r="17" spans="7:30" ht="13.5" thickBot="1">
      <c r="G17" s="90" t="s">
        <v>32</v>
      </c>
      <c r="H17" s="87">
        <f>RSQ(E11:E13,C11:C13)</f>
        <v>1</v>
      </c>
      <c r="L17" s="25"/>
      <c r="M17" s="80"/>
      <c r="N17" s="59"/>
      <c r="O17" s="27">
        <f t="shared" si="5"/>
        <v>2.091071791273277</v>
      </c>
      <c r="P17" s="71">
        <f t="shared" si="6"/>
        <v>123.33086891080087</v>
      </c>
      <c r="Q17" s="25"/>
      <c r="X17" s="90" t="s">
        <v>32</v>
      </c>
      <c r="Y17" s="87" t="e">
        <f>RSQ(V6:V13,T6:T13)</f>
        <v>#DIV/0!</v>
      </c>
      <c r="AA17" s="114"/>
      <c r="AB17" s="59"/>
      <c r="AC17" s="115" t="e">
        <f t="shared" si="8"/>
        <v>#DIV/0!</v>
      </c>
      <c r="AD17" s="71" t="e">
        <f t="shared" si="9"/>
        <v>#DIV/0!</v>
      </c>
    </row>
    <row r="18" spans="12:30" ht="13.5" thickBot="1">
      <c r="L18" s="25"/>
      <c r="M18" s="80"/>
      <c r="N18" s="59"/>
      <c r="O18" s="27">
        <f t="shared" si="5"/>
        <v>2.091071791273277</v>
      </c>
      <c r="P18" s="71">
        <f t="shared" si="6"/>
        <v>123.33086891080087</v>
      </c>
      <c r="Q18" s="25"/>
      <c r="AA18" s="114"/>
      <c r="AB18" s="59"/>
      <c r="AC18" s="115" t="e">
        <f t="shared" si="8"/>
        <v>#DIV/0!</v>
      </c>
      <c r="AD18" s="71" t="e">
        <f t="shared" si="9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59"/>
      <c r="AC19" s="115" t="e">
        <f t="shared" si="8"/>
        <v>#DIV/0!</v>
      </c>
      <c r="AD19" s="71" t="e">
        <f t="shared" si="9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10:16" ht="15"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10:16" ht="15">
      <c r="J22" s="55" t="s">
        <v>27</v>
      </c>
      <c r="K22" s="56"/>
      <c r="L22" s="25"/>
      <c r="M22" s="47" t="s">
        <v>45</v>
      </c>
      <c r="N22" s="48"/>
      <c r="O22" s="25"/>
      <c r="P22" s="25"/>
    </row>
    <row r="23" spans="10:16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</row>
    <row r="24" spans="10:16" ht="12.75">
      <c r="J24" s="63"/>
      <c r="K24" s="64" t="e">
        <f aca="true" t="shared" si="11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59"/>
      <c r="K25" s="64" t="e">
        <f t="shared" si="11"/>
        <v>#NUM!</v>
      </c>
      <c r="L25" s="25"/>
      <c r="M25" s="47" t="s">
        <v>43</v>
      </c>
      <c r="N25" s="48"/>
      <c r="O25" s="25"/>
      <c r="P25" s="25"/>
    </row>
    <row r="26" spans="10:16" ht="12.75">
      <c r="J26" s="59"/>
      <c r="K26" s="64" t="e">
        <f t="shared" si="11"/>
        <v>#NUM!</v>
      </c>
      <c r="L26" s="25"/>
      <c r="M26" s="75" t="s">
        <v>48</v>
      </c>
      <c r="N26" s="48"/>
      <c r="O26" s="25"/>
      <c r="P26" s="25"/>
    </row>
    <row r="27" spans="10:16" ht="12.75">
      <c r="J27" s="59"/>
      <c r="K27" s="64" t="e">
        <f t="shared" si="11"/>
        <v>#NUM!</v>
      </c>
      <c r="L27" s="25"/>
      <c r="M27" s="49" t="s">
        <v>49</v>
      </c>
      <c r="N27" s="50"/>
      <c r="O27" s="25"/>
      <c r="P27" s="25"/>
    </row>
    <row r="28" spans="10:16" ht="12.75">
      <c r="J28" s="59"/>
      <c r="K28" s="64" t="e">
        <f t="shared" si="11"/>
        <v>#NUM!</v>
      </c>
      <c r="L28" s="25"/>
      <c r="O28" s="25"/>
      <c r="P28" s="25"/>
    </row>
    <row r="29" spans="10:16" ht="12.75">
      <c r="J29" s="59"/>
      <c r="K29" s="64" t="e">
        <f t="shared" si="11"/>
        <v>#NUM!</v>
      </c>
      <c r="L29" s="25"/>
      <c r="O29" s="25"/>
      <c r="P29" s="25"/>
    </row>
    <row r="30" spans="10:16" ht="12.75">
      <c r="J30" s="59"/>
      <c r="K30" s="64" t="e">
        <f t="shared" si="11"/>
        <v>#NUM!</v>
      </c>
      <c r="L30" s="25"/>
      <c r="O30" s="25"/>
      <c r="P30" s="25"/>
    </row>
    <row r="31" spans="10:16" ht="12.75">
      <c r="J31" s="59"/>
      <c r="K31" s="64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113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112</v>
      </c>
      <c r="P38" s="101" t="s">
        <v>114</v>
      </c>
    </row>
    <row r="39" spans="10:16" ht="12.75">
      <c r="J39" s="63"/>
      <c r="K39" s="64" t="e">
        <f aca="true" t="shared" si="12" ref="K39:K46">LOG10(J39)*(64)</f>
        <v>#NUM!</v>
      </c>
      <c r="L39" s="25"/>
      <c r="M39" s="102">
        <f>N7</f>
        <v>0</v>
      </c>
      <c r="N39" s="103">
        <f>10^(4*(M39/256))</f>
        <v>1</v>
      </c>
      <c r="O39" s="103">
        <f>P7</f>
        <v>123.33086891080087</v>
      </c>
      <c r="P39" s="104">
        <f>O39/N39</f>
        <v>123.33086891080087</v>
      </c>
    </row>
    <row r="40" spans="10:16" ht="12.75">
      <c r="J40" s="59"/>
      <c r="K40" s="64" t="e">
        <f t="shared" si="12"/>
        <v>#NUM!</v>
      </c>
      <c r="L40" s="25"/>
      <c r="M40" s="102">
        <f>N8</f>
        <v>0</v>
      </c>
      <c r="N40" s="103">
        <f>10^(4*(M40/256))</f>
        <v>1</v>
      </c>
      <c r="O40" s="103">
        <f>P8</f>
        <v>123.33086891080087</v>
      </c>
      <c r="P40" s="104">
        <f>O40/N40</f>
        <v>123.33086891080087</v>
      </c>
    </row>
    <row r="41" spans="10:16" ht="12.75">
      <c r="J41" s="59"/>
      <c r="K41" s="64" t="e">
        <f t="shared" si="12"/>
        <v>#NUM!</v>
      </c>
      <c r="L41" s="25"/>
      <c r="M41" s="102">
        <f>N9</f>
        <v>0</v>
      </c>
      <c r="N41" s="103">
        <f>10^(4*(M41/256))</f>
        <v>1</v>
      </c>
      <c r="O41" s="103">
        <f>P9</f>
        <v>123.33086891080087</v>
      </c>
      <c r="P41" s="104">
        <f>O41/N41</f>
        <v>123.33086891080087</v>
      </c>
    </row>
    <row r="42" spans="10:16" ht="12.75">
      <c r="J42" s="59"/>
      <c r="K42" s="64" t="e">
        <f t="shared" si="12"/>
        <v>#NUM!</v>
      </c>
      <c r="L42" s="25"/>
      <c r="M42" s="102">
        <f>N10</f>
        <v>0</v>
      </c>
      <c r="N42" s="103">
        <f>10^(4*(M42/256))</f>
        <v>1</v>
      </c>
      <c r="O42" s="103">
        <f>P10</f>
        <v>123.33086891080087</v>
      </c>
      <c r="P42" s="104">
        <f>O42/N42</f>
        <v>123.33086891080087</v>
      </c>
    </row>
    <row r="43" spans="10:16" ht="12.75">
      <c r="J43" s="59"/>
      <c r="K43" s="64" t="e">
        <f t="shared" si="12"/>
        <v>#NUM!</v>
      </c>
      <c r="L43" s="25"/>
      <c r="M43" s="102">
        <f>N11</f>
        <v>0</v>
      </c>
      <c r="N43" s="103">
        <f>10^(4*(M43/256))</f>
        <v>1</v>
      </c>
      <c r="O43" s="103">
        <f>P11</f>
        <v>123.33086891080087</v>
      </c>
      <c r="P43" s="104">
        <f>O43/N43</f>
        <v>123.33086891080087</v>
      </c>
    </row>
    <row r="44" spans="10:12" ht="13.5" thickBot="1">
      <c r="J44" s="59"/>
      <c r="K44" s="64" t="e">
        <f t="shared" si="12"/>
        <v>#NUM!</v>
      </c>
      <c r="L44" s="25"/>
    </row>
    <row r="45" spans="10:15" ht="13.5" thickBot="1">
      <c r="J45" s="59"/>
      <c r="K45" s="64" t="e">
        <f t="shared" si="12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59"/>
      <c r="K46" s="64" t="e">
        <f t="shared" si="12"/>
        <v>#NUM!</v>
      </c>
      <c r="M46" s="152" t="s">
        <v>115</v>
      </c>
      <c r="N46" s="180"/>
      <c r="O46" s="181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82" t="s">
        <v>81</v>
      </c>
      <c r="N47" s="183"/>
      <c r="O47" s="184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5"/>
      <c r="N48" s="186"/>
      <c r="O48" s="187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116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08"/>
      <c r="N50" s="103">
        <f aca="true" t="shared" si="13" ref="N50:N57">10^(4*(M50/256))</f>
        <v>1</v>
      </c>
      <c r="O50" s="110">
        <f>P39*N50</f>
        <v>123.33086891080087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3"/>
        <v>1</v>
      </c>
      <c r="O51" s="110">
        <f>P39*N51</f>
        <v>123.33086891080087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1"/>
      <c r="N52" s="103">
        <f t="shared" si="13"/>
        <v>1</v>
      </c>
      <c r="O52" s="110">
        <f>P39*N52</f>
        <v>123.33086891080087</v>
      </c>
    </row>
    <row r="53" spans="9:15" ht="15" thickBot="1">
      <c r="I53" s="23"/>
      <c r="J53" s="57" t="s">
        <v>83</v>
      </c>
      <c r="K53" s="58" t="s">
        <v>21</v>
      </c>
      <c r="M53" s="111"/>
      <c r="N53" s="103">
        <f t="shared" si="13"/>
        <v>1</v>
      </c>
      <c r="O53" s="110">
        <f>P39*N53</f>
        <v>123.33086891080087</v>
      </c>
    </row>
    <row r="54" spans="10:15" ht="12.75">
      <c r="J54" s="63"/>
      <c r="K54" s="64" t="e">
        <f aca="true" t="shared" si="14" ref="K54:K61">LOG10(J54)*(256/LOG10(262144))</f>
        <v>#NUM!</v>
      </c>
      <c r="M54" s="111"/>
      <c r="N54" s="103">
        <f t="shared" si="13"/>
        <v>1</v>
      </c>
      <c r="O54" s="110">
        <f>P39*N54</f>
        <v>123.33086891080087</v>
      </c>
    </row>
    <row r="55" spans="10:15" ht="12.75">
      <c r="J55" s="59"/>
      <c r="K55" s="64" t="e">
        <f t="shared" si="14"/>
        <v>#NUM!</v>
      </c>
      <c r="M55" s="111"/>
      <c r="N55" s="103">
        <f t="shared" si="13"/>
        <v>1</v>
      </c>
      <c r="O55" s="110">
        <f>P39*N55</f>
        <v>123.33086891080087</v>
      </c>
    </row>
    <row r="56" spans="10:15" ht="12.75">
      <c r="J56" s="59"/>
      <c r="K56" s="64" t="e">
        <f t="shared" si="14"/>
        <v>#NUM!</v>
      </c>
      <c r="M56" s="111"/>
      <c r="N56" s="103">
        <f t="shared" si="13"/>
        <v>1</v>
      </c>
      <c r="O56" s="110">
        <f>P39*N56</f>
        <v>123.33086891080087</v>
      </c>
    </row>
    <row r="57" spans="10:15" ht="12.75">
      <c r="J57" s="59"/>
      <c r="K57" s="64" t="e">
        <f t="shared" si="14"/>
        <v>#NUM!</v>
      </c>
      <c r="M57" s="111"/>
      <c r="N57" s="103">
        <f t="shared" si="13"/>
        <v>1</v>
      </c>
      <c r="O57" s="110">
        <f>P39*N57</f>
        <v>123.33086891080087</v>
      </c>
    </row>
    <row r="58" spans="10:11" ht="12.75">
      <c r="J58" s="59"/>
      <c r="K58" s="64" t="e">
        <f t="shared" si="14"/>
        <v>#NUM!</v>
      </c>
    </row>
    <row r="59" spans="10:11" ht="12.75">
      <c r="J59" s="59"/>
      <c r="K59" s="64" t="e">
        <f t="shared" si="14"/>
        <v>#NUM!</v>
      </c>
    </row>
    <row r="60" spans="10:11" ht="12.75">
      <c r="J60" s="59"/>
      <c r="K60" s="64" t="e">
        <f t="shared" si="14"/>
        <v>#NUM!</v>
      </c>
    </row>
    <row r="61" spans="10:11" ht="12.75">
      <c r="J61" s="59"/>
      <c r="K61" s="64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K1">
      <selection activeCell="X6" sqref="X6:X14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6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2" t="s">
        <v>64</v>
      </c>
    </row>
    <row r="4" spans="2:16" ht="17.25" customHeight="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1">
        <v>10.327552143038393</v>
      </c>
      <c r="D6" s="68"/>
      <c r="E6" s="17"/>
      <c r="F6" s="17">
        <f>H$15*C6+H$16</f>
        <v>1.5192935141037378</v>
      </c>
      <c r="G6" s="79"/>
      <c r="H6" s="46">
        <f>10^F6</f>
        <v>33.059289385083844</v>
      </c>
      <c r="I6" s="37"/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1">
        <f aca="true" t="shared" si="0" ref="T6:T13">M50</f>
        <v>0</v>
      </c>
      <c r="U6" s="112">
        <f aca="true" t="shared" si="1" ref="U6:U13">O50</f>
        <v>22.410168363901477</v>
      </c>
      <c r="V6" s="17">
        <f aca="true" t="shared" si="2" ref="V6:V13">LOG10(U6)</f>
        <v>1.3504451193301836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78"/>
      <c r="AC6" s="178"/>
      <c r="AD6" s="179"/>
    </row>
    <row r="7" spans="2:30" ht="15">
      <c r="B7" s="9">
        <v>2</v>
      </c>
      <c r="C7" s="121">
        <v>75.491314634572</v>
      </c>
      <c r="D7" s="68">
        <v>373</v>
      </c>
      <c r="E7" s="17">
        <f aca="true" t="shared" si="5" ref="E7:E13">LOG10(D7)</f>
        <v>2.571708831808688</v>
      </c>
      <c r="F7" s="17">
        <f aca="true" t="shared" si="6" ref="F7:F13">H$15*C7+H$16</f>
        <v>2.584676340712594</v>
      </c>
      <c r="G7" s="79">
        <f>((ABS(F7-E7))/F7)</f>
        <v>0.005017072621298171</v>
      </c>
      <c r="H7" s="46">
        <f aca="true" t="shared" si="7" ref="H7:H13">10^F7</f>
        <v>384.3052706216465</v>
      </c>
      <c r="I7" s="38"/>
      <c r="J7" s="55" t="s">
        <v>27</v>
      </c>
      <c r="K7" s="56"/>
      <c r="L7" s="25"/>
      <c r="M7" s="80"/>
      <c r="N7" s="121"/>
      <c r="O7" s="27">
        <f aca="true" t="shared" si="8" ref="O7:O18">H$15*N7+H$16</f>
        <v>1.3504451193301836</v>
      </c>
      <c r="P7" s="71">
        <f aca="true" t="shared" si="9" ref="P7:P18">10^O7</f>
        <v>22.410168363901477</v>
      </c>
      <c r="Q7" s="25"/>
      <c r="S7" s="9">
        <v>2</v>
      </c>
      <c r="T7" s="81">
        <f t="shared" si="0"/>
        <v>0</v>
      </c>
      <c r="U7" s="112">
        <f t="shared" si="1"/>
        <v>22.410168363901477</v>
      </c>
      <c r="V7" s="17">
        <f t="shared" si="2"/>
        <v>1.3504451193301836</v>
      </c>
      <c r="W7" s="17" t="e">
        <f t="shared" si="3"/>
        <v>#DIV/0!</v>
      </c>
      <c r="X7" s="79" t="e">
        <f aca="true" t="shared" si="10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13" t="s">
        <v>53</v>
      </c>
    </row>
    <row r="8" spans="2:30" ht="13.5" thickBot="1">
      <c r="B8" s="9">
        <v>3</v>
      </c>
      <c r="C8" s="121">
        <v>102.13291373268628</v>
      </c>
      <c r="D8" s="68">
        <v>1079</v>
      </c>
      <c r="E8" s="17">
        <f t="shared" si="5"/>
        <v>3.0330214446829107</v>
      </c>
      <c r="F8" s="17">
        <f t="shared" si="6"/>
        <v>3.0202482148230962</v>
      </c>
      <c r="G8" s="79">
        <f aca="true" t="shared" si="11" ref="G8:G13">((ABS(F8-E8))/F8)</f>
        <v>0.004229198711921961</v>
      </c>
      <c r="H8" s="46">
        <f t="shared" si="7"/>
        <v>1047.7271905090386</v>
      </c>
      <c r="I8" s="39"/>
      <c r="J8" s="57" t="s">
        <v>20</v>
      </c>
      <c r="K8" s="58" t="s">
        <v>21</v>
      </c>
      <c r="L8" s="25"/>
      <c r="M8" s="80"/>
      <c r="N8" s="121"/>
      <c r="O8" s="27">
        <f t="shared" si="8"/>
        <v>1.3504451193301836</v>
      </c>
      <c r="P8" s="71">
        <f t="shared" si="9"/>
        <v>22.410168363901477</v>
      </c>
      <c r="Q8" s="25"/>
      <c r="S8" s="9">
        <v>3</v>
      </c>
      <c r="T8" s="81">
        <f t="shared" si="0"/>
        <v>0</v>
      </c>
      <c r="U8" s="112">
        <f t="shared" si="1"/>
        <v>22.410168363901477</v>
      </c>
      <c r="V8" s="17">
        <f t="shared" si="2"/>
        <v>1.3504451193301836</v>
      </c>
      <c r="W8" s="17" t="e">
        <f t="shared" si="3"/>
        <v>#DIV/0!</v>
      </c>
      <c r="X8" s="79" t="e">
        <f t="shared" si="10"/>
        <v>#DIV/0!</v>
      </c>
      <c r="Y8" s="46" t="e">
        <f t="shared" si="4"/>
        <v>#DIV/0!</v>
      </c>
      <c r="AA8" s="114"/>
      <c r="AB8" s="59">
        <v>200</v>
      </c>
      <c r="AC8" s="115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1">
        <v>135.04971702516937</v>
      </c>
      <c r="D9" s="68">
        <v>3633</v>
      </c>
      <c r="E9" s="17">
        <f t="shared" si="5"/>
        <v>3.5602653978627146</v>
      </c>
      <c r="F9" s="17">
        <f t="shared" si="6"/>
        <v>3.5584153738975846</v>
      </c>
      <c r="G9" s="79">
        <f t="shared" si="11"/>
        <v>0.0005199010713309873</v>
      </c>
      <c r="H9" s="46">
        <f t="shared" si="7"/>
        <v>3617.5569258322357</v>
      </c>
      <c r="I9" s="39"/>
      <c r="J9" s="59"/>
      <c r="K9" s="60">
        <f aca="true" t="shared" si="14" ref="K9:K16">J9/4</f>
        <v>0</v>
      </c>
      <c r="L9" s="25"/>
      <c r="M9" s="80"/>
      <c r="N9" s="121"/>
      <c r="O9" s="27">
        <f t="shared" si="8"/>
        <v>1.3504451193301836</v>
      </c>
      <c r="P9" s="71">
        <f t="shared" si="9"/>
        <v>22.410168363901477</v>
      </c>
      <c r="Q9" s="25"/>
      <c r="S9" s="9">
        <v>4</v>
      </c>
      <c r="T9" s="81">
        <f t="shared" si="0"/>
        <v>0</v>
      </c>
      <c r="U9" s="112">
        <f t="shared" si="1"/>
        <v>22.410168363901477</v>
      </c>
      <c r="V9" s="17">
        <f t="shared" si="2"/>
        <v>1.3504451193301836</v>
      </c>
      <c r="W9" s="17" t="e">
        <f t="shared" si="3"/>
        <v>#DIV/0!</v>
      </c>
      <c r="X9" s="79" t="e">
        <f t="shared" si="10"/>
        <v>#DIV/0!</v>
      </c>
      <c r="Y9" s="46" t="e">
        <f t="shared" si="4"/>
        <v>#DIV/0!</v>
      </c>
      <c r="AA9" s="114"/>
      <c r="AB9" s="59"/>
      <c r="AC9" s="115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1">
        <v>161.59373948549498</v>
      </c>
      <c r="D10" s="68">
        <v>9896</v>
      </c>
      <c r="E10" s="17">
        <f t="shared" si="5"/>
        <v>3.9954596866210643</v>
      </c>
      <c r="F10" s="17">
        <f t="shared" si="6"/>
        <v>3.9923919368995273</v>
      </c>
      <c r="G10" s="79">
        <f t="shared" si="11"/>
        <v>0.0007683989372845505</v>
      </c>
      <c r="H10" s="46">
        <f t="shared" si="7"/>
        <v>9826.34339095651</v>
      </c>
      <c r="I10" s="39"/>
      <c r="J10" s="59"/>
      <c r="K10" s="60">
        <f t="shared" si="14"/>
        <v>0</v>
      </c>
      <c r="L10" s="25"/>
      <c r="M10" s="80"/>
      <c r="N10" s="121"/>
      <c r="O10" s="27">
        <f t="shared" si="8"/>
        <v>1.3504451193301836</v>
      </c>
      <c r="P10" s="71">
        <f t="shared" si="9"/>
        <v>22.410168363901477</v>
      </c>
      <c r="Q10" s="25"/>
      <c r="S10" s="9">
        <v>5</v>
      </c>
      <c r="T10" s="81">
        <f t="shared" si="0"/>
        <v>0</v>
      </c>
      <c r="U10" s="112">
        <f t="shared" si="1"/>
        <v>22.410168363901477</v>
      </c>
      <c r="V10" s="17">
        <f t="shared" si="2"/>
        <v>1.3504451193301836</v>
      </c>
      <c r="W10" s="17" t="e">
        <f t="shared" si="3"/>
        <v>#DIV/0!</v>
      </c>
      <c r="X10" s="79" t="e">
        <f t="shared" si="10"/>
        <v>#DIV/0!</v>
      </c>
      <c r="Y10" s="46" t="e">
        <f>10^W10</f>
        <v>#DIV/0!</v>
      </c>
      <c r="AA10" s="114"/>
      <c r="AB10" s="59"/>
      <c r="AC10" s="115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1">
        <v>189.60194118670336</v>
      </c>
      <c r="D11" s="68">
        <v>28189</v>
      </c>
      <c r="E11" s="17">
        <f t="shared" si="5"/>
        <v>4.450079669621688</v>
      </c>
      <c r="F11" s="17">
        <f t="shared" si="6"/>
        <v>4.450306826337369</v>
      </c>
      <c r="G11" s="79">
        <f t="shared" si="11"/>
        <v>5.1042933564906434E-05</v>
      </c>
      <c r="H11" s="46">
        <f t="shared" si="7"/>
        <v>28203.74804732314</v>
      </c>
      <c r="I11" s="39"/>
      <c r="J11" s="59"/>
      <c r="K11" s="60">
        <f t="shared" si="14"/>
        <v>0</v>
      </c>
      <c r="L11" s="25"/>
      <c r="M11" s="80"/>
      <c r="N11" s="121"/>
      <c r="O11" s="27">
        <f t="shared" si="8"/>
        <v>1.3504451193301836</v>
      </c>
      <c r="P11" s="71">
        <f t="shared" si="9"/>
        <v>22.410168363901477</v>
      </c>
      <c r="Q11" s="25"/>
      <c r="S11" s="9">
        <v>6</v>
      </c>
      <c r="T11" s="81">
        <f t="shared" si="0"/>
        <v>0</v>
      </c>
      <c r="U11" s="112">
        <f t="shared" si="1"/>
        <v>22.410168363901477</v>
      </c>
      <c r="V11" s="17">
        <f t="shared" si="2"/>
        <v>1.3504451193301836</v>
      </c>
      <c r="W11" s="17" t="e">
        <f t="shared" si="3"/>
        <v>#DIV/0!</v>
      </c>
      <c r="X11" s="79" t="e">
        <f t="shared" si="10"/>
        <v>#DIV/0!</v>
      </c>
      <c r="Y11" s="46" t="e">
        <f>10^W11</f>
        <v>#DIV/0!</v>
      </c>
      <c r="AA11" s="114"/>
      <c r="AB11" s="59"/>
      <c r="AC11" s="115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1">
        <v>217.33207793811854</v>
      </c>
      <c r="D12" s="68">
        <v>79831</v>
      </c>
      <c r="E12" s="17">
        <f t="shared" si="5"/>
        <v>4.902171569478515</v>
      </c>
      <c r="F12" s="17">
        <f t="shared" si="6"/>
        <v>4.90367554454653</v>
      </c>
      <c r="G12" s="79">
        <f t="shared" si="11"/>
        <v>0.00030670362554632104</v>
      </c>
      <c r="H12" s="46">
        <f t="shared" si="7"/>
        <v>80107.93643648912</v>
      </c>
      <c r="I12" s="40"/>
      <c r="J12" s="59"/>
      <c r="K12" s="60">
        <f t="shared" si="14"/>
        <v>0</v>
      </c>
      <c r="L12" s="25"/>
      <c r="M12" s="80"/>
      <c r="N12" s="121"/>
      <c r="O12" s="27">
        <f t="shared" si="8"/>
        <v>1.3504451193301836</v>
      </c>
      <c r="P12" s="71">
        <f t="shared" si="9"/>
        <v>22.410168363901477</v>
      </c>
      <c r="Q12" s="25"/>
      <c r="S12" s="9">
        <v>7</v>
      </c>
      <c r="T12" s="81">
        <f t="shared" si="0"/>
        <v>0</v>
      </c>
      <c r="U12" s="112">
        <f t="shared" si="1"/>
        <v>22.410168363901477</v>
      </c>
      <c r="V12" s="17">
        <f t="shared" si="2"/>
        <v>1.3504451193301836</v>
      </c>
      <c r="W12" s="17" t="e">
        <f t="shared" si="3"/>
        <v>#DIV/0!</v>
      </c>
      <c r="X12" s="79" t="e">
        <f t="shared" si="10"/>
        <v>#DIV/0!</v>
      </c>
      <c r="Y12" s="46" t="e">
        <f t="shared" si="4"/>
        <v>#DIV/0!</v>
      </c>
      <c r="AA12" s="114"/>
      <c r="AB12" s="59"/>
      <c r="AC12" s="115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1">
        <v>234.35522464535214</v>
      </c>
      <c r="D13" s="129">
        <v>151008</v>
      </c>
      <c r="E13" s="17">
        <f t="shared" si="5"/>
        <v>5.178999955662856</v>
      </c>
      <c r="F13" s="17">
        <f t="shared" si="6"/>
        <v>5.18199231852173</v>
      </c>
      <c r="G13" s="79">
        <f t="shared" si="11"/>
        <v>0.0005774541286329077</v>
      </c>
      <c r="H13" s="46">
        <f t="shared" si="7"/>
        <v>152052.06356548588</v>
      </c>
      <c r="J13" s="59"/>
      <c r="K13" s="60">
        <f t="shared" si="14"/>
        <v>0</v>
      </c>
      <c r="L13" s="25"/>
      <c r="M13" s="80"/>
      <c r="N13" s="121"/>
      <c r="O13" s="27">
        <f t="shared" si="8"/>
        <v>1.3504451193301836</v>
      </c>
      <c r="P13" s="71">
        <f t="shared" si="9"/>
        <v>22.410168363901477</v>
      </c>
      <c r="Q13" s="25"/>
      <c r="S13" s="9">
        <v>8</v>
      </c>
      <c r="T13" s="81">
        <f t="shared" si="0"/>
        <v>0</v>
      </c>
      <c r="U13" s="112">
        <f t="shared" si="1"/>
        <v>22.410168363901477</v>
      </c>
      <c r="V13" s="17">
        <f t="shared" si="2"/>
        <v>1.3504451193301836</v>
      </c>
      <c r="W13" s="17" t="e">
        <f t="shared" si="3"/>
        <v>#DIV/0!</v>
      </c>
      <c r="X13" s="79" t="e">
        <f t="shared" si="10"/>
        <v>#DIV/0!</v>
      </c>
      <c r="Y13" s="46" t="e">
        <f t="shared" si="4"/>
        <v>#DIV/0!</v>
      </c>
      <c r="AA13" s="114"/>
      <c r="AB13" s="59"/>
      <c r="AC13" s="115" t="e">
        <f t="shared" si="12"/>
        <v>#DIV/0!</v>
      </c>
      <c r="AD13" s="71" t="e">
        <f t="shared" si="13"/>
        <v>#DIV/0!</v>
      </c>
    </row>
    <row r="14" spans="5:30" ht="13.5" thickBot="1">
      <c r="E14" s="162" t="s">
        <v>54</v>
      </c>
      <c r="F14" s="163"/>
      <c r="G14" s="98">
        <f>AVERAGE(G7:G13)</f>
        <v>0.001638538861368544</v>
      </c>
      <c r="I14" s="36"/>
      <c r="J14" s="59"/>
      <c r="K14" s="60">
        <f t="shared" si="14"/>
        <v>0</v>
      </c>
      <c r="L14" s="25"/>
      <c r="M14" s="80"/>
      <c r="N14" s="59"/>
      <c r="O14" s="27">
        <f t="shared" si="8"/>
        <v>1.3504451193301836</v>
      </c>
      <c r="P14" s="71">
        <f t="shared" si="9"/>
        <v>22.410168363901477</v>
      </c>
      <c r="Q14" s="25"/>
      <c r="V14" s="162" t="s">
        <v>54</v>
      </c>
      <c r="W14" s="163"/>
      <c r="X14" s="98" t="e">
        <f>AVERAGE(X6:X13)</f>
        <v>#DIV/0!</v>
      </c>
      <c r="AA14" s="114"/>
      <c r="AB14" s="59"/>
      <c r="AC14" s="115" t="e">
        <f t="shared" si="12"/>
        <v>#DIV/0!</v>
      </c>
      <c r="AD14" s="71" t="e">
        <f t="shared" si="13"/>
        <v>#DIV/0!</v>
      </c>
    </row>
    <row r="15" spans="7:30" ht="12.75">
      <c r="G15" s="88" t="s">
        <v>30</v>
      </c>
      <c r="H15" s="83">
        <f>SLOPE(E7:E13,C7:C13)</f>
        <v>0.016349314187425502</v>
      </c>
      <c r="I15" s="36"/>
      <c r="J15" s="59"/>
      <c r="K15" s="60">
        <f t="shared" si="14"/>
        <v>0</v>
      </c>
      <c r="L15" s="25"/>
      <c r="M15" s="80"/>
      <c r="N15" s="59"/>
      <c r="O15" s="27">
        <f t="shared" si="8"/>
        <v>1.3504451193301836</v>
      </c>
      <c r="P15" s="71">
        <f t="shared" si="9"/>
        <v>22.410168363901477</v>
      </c>
      <c r="Q15" s="25"/>
      <c r="X15" s="88" t="s">
        <v>30</v>
      </c>
      <c r="Y15" s="83" t="e">
        <f>SLOPE(V6:V13,T6:T13)</f>
        <v>#DIV/0!</v>
      </c>
      <c r="AA15" s="114"/>
      <c r="AB15" s="59"/>
      <c r="AC15" s="115" t="e">
        <f t="shared" si="12"/>
        <v>#DIV/0!</v>
      </c>
      <c r="AD15" s="71" t="e">
        <f t="shared" si="13"/>
        <v>#DIV/0!</v>
      </c>
    </row>
    <row r="16" spans="7:30" ht="12.75">
      <c r="G16" s="89" t="s">
        <v>31</v>
      </c>
      <c r="H16" s="85">
        <f>INTERCEPT(E7:E13,C7:C13)</f>
        <v>1.3504451193301836</v>
      </c>
      <c r="I16" s="36"/>
      <c r="J16" s="59"/>
      <c r="K16" s="60">
        <f t="shared" si="14"/>
        <v>0</v>
      </c>
      <c r="L16" s="25"/>
      <c r="M16" s="80"/>
      <c r="N16" s="59"/>
      <c r="O16" s="27">
        <f t="shared" si="8"/>
        <v>1.3504451193301836</v>
      </c>
      <c r="P16" s="71">
        <f t="shared" si="9"/>
        <v>22.410168363901477</v>
      </c>
      <c r="Q16" s="25"/>
      <c r="X16" s="89" t="s">
        <v>31</v>
      </c>
      <c r="Y16" s="85" t="e">
        <f>INTERCEPT(V6:V13,T6:T13)</f>
        <v>#DIV/0!</v>
      </c>
      <c r="AA16" s="114"/>
      <c r="AB16" s="59"/>
      <c r="AC16" s="115" t="e">
        <f t="shared" si="12"/>
        <v>#DIV/0!</v>
      </c>
      <c r="AD16" s="71" t="e">
        <f t="shared" si="13"/>
        <v>#DIV/0!</v>
      </c>
    </row>
    <row r="17" spans="7:30" ht="13.5" thickBot="1">
      <c r="G17" s="90" t="s">
        <v>32</v>
      </c>
      <c r="H17" s="87">
        <f>RSQ(E7:E13,C7:C13)</f>
        <v>0.9999360928490447</v>
      </c>
      <c r="L17" s="25"/>
      <c r="M17" s="80"/>
      <c r="N17" s="59"/>
      <c r="O17" s="27">
        <f t="shared" si="8"/>
        <v>1.3504451193301836</v>
      </c>
      <c r="P17" s="71">
        <f t="shared" si="9"/>
        <v>22.410168363901477</v>
      </c>
      <c r="Q17" s="25"/>
      <c r="X17" s="90" t="s">
        <v>32</v>
      </c>
      <c r="Y17" s="87" t="e">
        <f>RSQ(V6:V13,T6:T13)</f>
        <v>#DIV/0!</v>
      </c>
      <c r="AA17" s="114"/>
      <c r="AB17" s="59"/>
      <c r="AC17" s="115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0"/>
      <c r="N18" s="59"/>
      <c r="O18" s="27">
        <f t="shared" si="8"/>
        <v>1.3504451193301836</v>
      </c>
      <c r="P18" s="71">
        <f t="shared" si="9"/>
        <v>22.410168363901477</v>
      </c>
      <c r="Q18" s="25"/>
      <c r="AA18" s="114"/>
      <c r="AB18" s="59"/>
      <c r="AC18" s="115" t="e">
        <f t="shared" si="12"/>
        <v>#DIV/0!</v>
      </c>
      <c r="AD18" s="71" t="e">
        <f t="shared" si="13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59"/>
      <c r="AC19" s="115" t="e">
        <f t="shared" si="12"/>
        <v>#DIV/0!</v>
      </c>
      <c r="AD19" s="71" t="e">
        <f t="shared" si="13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10:16" ht="15"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10:16" ht="15">
      <c r="J22" s="55" t="s">
        <v>27</v>
      </c>
      <c r="K22" s="56"/>
      <c r="L22" s="25"/>
      <c r="M22" s="47" t="s">
        <v>45</v>
      </c>
      <c r="N22" s="48"/>
      <c r="O22" s="25"/>
      <c r="P22" s="25"/>
    </row>
    <row r="23" spans="10:16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</row>
    <row r="24" spans="10:16" ht="12.75">
      <c r="J24" s="63"/>
      <c r="K24" s="64" t="e">
        <f aca="true" t="shared" si="15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59"/>
      <c r="K25" s="64" t="e">
        <f t="shared" si="15"/>
        <v>#NUM!</v>
      </c>
      <c r="L25" s="25"/>
      <c r="M25" s="47" t="s">
        <v>43</v>
      </c>
      <c r="N25" s="48"/>
      <c r="O25" s="25"/>
      <c r="P25" s="25"/>
    </row>
    <row r="26" spans="10:16" ht="12.75">
      <c r="J26" s="59"/>
      <c r="K26" s="64" t="e">
        <f t="shared" si="15"/>
        <v>#NUM!</v>
      </c>
      <c r="L26" s="25"/>
      <c r="M26" s="75" t="s">
        <v>48</v>
      </c>
      <c r="N26" s="48"/>
      <c r="O26" s="25"/>
      <c r="P26" s="25"/>
    </row>
    <row r="27" spans="10:16" ht="12.75">
      <c r="J27" s="59"/>
      <c r="K27" s="64" t="e">
        <f t="shared" si="15"/>
        <v>#NUM!</v>
      </c>
      <c r="L27" s="25"/>
      <c r="M27" s="49" t="s">
        <v>49</v>
      </c>
      <c r="N27" s="50"/>
      <c r="O27" s="25"/>
      <c r="P27" s="25"/>
    </row>
    <row r="28" spans="10:16" ht="12.75">
      <c r="J28" s="59"/>
      <c r="K28" s="64" t="e">
        <f t="shared" si="15"/>
        <v>#NUM!</v>
      </c>
      <c r="L28" s="25"/>
      <c r="O28" s="25"/>
      <c r="P28" s="25"/>
    </row>
    <row r="29" spans="10:16" ht="12.75">
      <c r="J29" s="59"/>
      <c r="K29" s="64" t="e">
        <f t="shared" si="15"/>
        <v>#NUM!</v>
      </c>
      <c r="L29" s="25"/>
      <c r="O29" s="25"/>
      <c r="P29" s="25"/>
    </row>
    <row r="30" spans="10:16" ht="12.75">
      <c r="J30" s="59"/>
      <c r="K30" s="64" t="e">
        <f t="shared" si="15"/>
        <v>#NUM!</v>
      </c>
      <c r="L30" s="25"/>
      <c r="O30" s="25"/>
      <c r="P30" s="25"/>
    </row>
    <row r="31" spans="10:16" ht="12.75">
      <c r="J31" s="59"/>
      <c r="K31" s="64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58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00" t="s">
        <v>53</v>
      </c>
      <c r="P38" s="101" t="s">
        <v>60</v>
      </c>
    </row>
    <row r="39" spans="10:16" ht="12.75">
      <c r="J39" s="63"/>
      <c r="K39" s="64" t="e">
        <f aca="true" t="shared" si="16" ref="K39:K46">LOG10(J39)*(64)</f>
        <v>#NUM!</v>
      </c>
      <c r="L39" s="25"/>
      <c r="M39" s="102">
        <f>N7</f>
        <v>0</v>
      </c>
      <c r="N39" s="103">
        <f>10^(4*(M39/256))</f>
        <v>1</v>
      </c>
      <c r="O39" s="103">
        <f>P7</f>
        <v>22.410168363901477</v>
      </c>
      <c r="P39" s="104">
        <f>O39/N39</f>
        <v>22.410168363901477</v>
      </c>
    </row>
    <row r="40" spans="10:16" ht="12.75">
      <c r="J40" s="59"/>
      <c r="K40" s="64" t="e">
        <f t="shared" si="16"/>
        <v>#NUM!</v>
      </c>
      <c r="L40" s="25"/>
      <c r="M40" s="102">
        <f>N8</f>
        <v>0</v>
      </c>
      <c r="N40" s="103">
        <f>10^(4*(M40/256))</f>
        <v>1</v>
      </c>
      <c r="O40" s="103">
        <f>P8</f>
        <v>22.410168363901477</v>
      </c>
      <c r="P40" s="104">
        <f>O40/N40</f>
        <v>22.410168363901477</v>
      </c>
    </row>
    <row r="41" spans="10:16" ht="12.75">
      <c r="J41" s="59"/>
      <c r="K41" s="64" t="e">
        <f t="shared" si="16"/>
        <v>#NUM!</v>
      </c>
      <c r="L41" s="25"/>
      <c r="M41" s="102">
        <f>N9</f>
        <v>0</v>
      </c>
      <c r="N41" s="103">
        <f>10^(4*(M41/256))</f>
        <v>1</v>
      </c>
      <c r="O41" s="103">
        <f>P9</f>
        <v>22.410168363901477</v>
      </c>
      <c r="P41" s="104">
        <f>O41/N41</f>
        <v>22.410168363901477</v>
      </c>
    </row>
    <row r="42" spans="10:16" ht="12.75">
      <c r="J42" s="59"/>
      <c r="K42" s="64" t="e">
        <f t="shared" si="16"/>
        <v>#NUM!</v>
      </c>
      <c r="L42" s="25"/>
      <c r="M42" s="102">
        <f>N10</f>
        <v>0</v>
      </c>
      <c r="N42" s="103">
        <f>10^(4*(M42/256))</f>
        <v>1</v>
      </c>
      <c r="O42" s="103">
        <f>P10</f>
        <v>22.410168363901477</v>
      </c>
      <c r="P42" s="104">
        <f>O42/N42</f>
        <v>22.410168363901477</v>
      </c>
    </row>
    <row r="43" spans="10:16" ht="12.75">
      <c r="J43" s="59"/>
      <c r="K43" s="64" t="e">
        <f t="shared" si="16"/>
        <v>#NUM!</v>
      </c>
      <c r="L43" s="25"/>
      <c r="M43" s="102">
        <f>N11</f>
        <v>0</v>
      </c>
      <c r="N43" s="103">
        <f>10^(4*(M43/256))</f>
        <v>1</v>
      </c>
      <c r="O43" s="103">
        <f>P11</f>
        <v>22.410168363901477</v>
      </c>
      <c r="P43" s="104">
        <f>O43/N43</f>
        <v>22.410168363901477</v>
      </c>
    </row>
    <row r="44" spans="10:12" ht="13.5" thickBot="1">
      <c r="J44" s="59"/>
      <c r="K44" s="64" t="e">
        <f t="shared" si="16"/>
        <v>#NUM!</v>
      </c>
      <c r="L44" s="25"/>
    </row>
    <row r="45" spans="10:15" ht="13.5" thickBot="1">
      <c r="J45" s="59"/>
      <c r="K45" s="64" t="e">
        <f t="shared" si="16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59"/>
      <c r="K46" s="64" t="e">
        <f t="shared" si="16"/>
        <v>#NUM!</v>
      </c>
      <c r="M46" s="152" t="s">
        <v>62</v>
      </c>
      <c r="N46" s="180"/>
      <c r="O46" s="181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82" t="s">
        <v>81</v>
      </c>
      <c r="N47" s="183"/>
      <c r="O47" s="184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5"/>
      <c r="N48" s="186"/>
      <c r="O48" s="187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07" t="s">
        <v>63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08"/>
      <c r="N50" s="103">
        <f aca="true" t="shared" si="17" ref="N50:N57">10^(4*(M50/256))</f>
        <v>1</v>
      </c>
      <c r="O50" s="110">
        <f>P39*N50</f>
        <v>22.410168363901477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7"/>
        <v>1</v>
      </c>
      <c r="O51" s="110">
        <f>P39*N51</f>
        <v>22.410168363901477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1"/>
      <c r="N52" s="103">
        <f t="shared" si="17"/>
        <v>1</v>
      </c>
      <c r="O52" s="110">
        <f>P39*N52</f>
        <v>22.410168363901477</v>
      </c>
    </row>
    <row r="53" spans="9:15" ht="15" thickBot="1">
      <c r="I53" s="23"/>
      <c r="J53" s="57" t="s">
        <v>83</v>
      </c>
      <c r="K53" s="58" t="s">
        <v>21</v>
      </c>
      <c r="M53" s="111"/>
      <c r="N53" s="103">
        <f t="shared" si="17"/>
        <v>1</v>
      </c>
      <c r="O53" s="110">
        <f>P39*N53</f>
        <v>22.410168363901477</v>
      </c>
    </row>
    <row r="54" spans="10:15" ht="12.75">
      <c r="J54" s="63"/>
      <c r="K54" s="64" t="e">
        <f>LOG10(J54)*(256/LOG10(262144))</f>
        <v>#NUM!</v>
      </c>
      <c r="M54" s="111"/>
      <c r="N54" s="103">
        <f t="shared" si="17"/>
        <v>1</v>
      </c>
      <c r="O54" s="110">
        <f>P39*N54</f>
        <v>22.410168363901477</v>
      </c>
    </row>
    <row r="55" spans="10:15" ht="12.75">
      <c r="J55" s="59"/>
      <c r="K55" s="64" t="e">
        <f aca="true" t="shared" si="18" ref="K55:K61">LOG10(J55)*(256/LOG10(262144))</f>
        <v>#NUM!</v>
      </c>
      <c r="M55" s="111"/>
      <c r="N55" s="103">
        <f t="shared" si="17"/>
        <v>1</v>
      </c>
      <c r="O55" s="110">
        <f>P39*N55</f>
        <v>22.410168363901477</v>
      </c>
    </row>
    <row r="56" spans="10:15" ht="12.75">
      <c r="J56" s="59"/>
      <c r="K56" s="64" t="e">
        <f t="shared" si="18"/>
        <v>#NUM!</v>
      </c>
      <c r="M56" s="111"/>
      <c r="N56" s="103">
        <f t="shared" si="17"/>
        <v>1</v>
      </c>
      <c r="O56" s="110">
        <f>P39*N56</f>
        <v>22.410168363901477</v>
      </c>
    </row>
    <row r="57" spans="10:15" ht="12.75">
      <c r="J57" s="59"/>
      <c r="K57" s="64" t="e">
        <f t="shared" si="18"/>
        <v>#NUM!</v>
      </c>
      <c r="M57" s="111"/>
      <c r="N57" s="103">
        <f t="shared" si="17"/>
        <v>1</v>
      </c>
      <c r="O57" s="110">
        <f>P39*N57</f>
        <v>22.410168363901477</v>
      </c>
    </row>
    <row r="58" spans="10:11" ht="12.75">
      <c r="J58" s="59"/>
      <c r="K58" s="64" t="e">
        <f t="shared" si="18"/>
        <v>#NUM!</v>
      </c>
    </row>
    <row r="59" spans="10:11" ht="12.75">
      <c r="J59" s="59"/>
      <c r="K59" s="64" t="e">
        <f t="shared" si="18"/>
        <v>#NUM!</v>
      </c>
    </row>
    <row r="60" spans="10:11" ht="12.75">
      <c r="J60" s="59"/>
      <c r="K60" s="64" t="e">
        <f t="shared" si="18"/>
        <v>#NUM!</v>
      </c>
    </row>
    <row r="61" spans="10:11" ht="12.75">
      <c r="J61" s="59"/>
      <c r="K61" s="64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8:O48"/>
    <mergeCell ref="V14:W14"/>
    <mergeCell ref="M35:P35"/>
    <mergeCell ref="M36:P36"/>
    <mergeCell ref="M37:P37"/>
    <mergeCell ref="M45:O45"/>
    <mergeCell ref="AA6:AD6"/>
    <mergeCell ref="AA5:AD5"/>
    <mergeCell ref="M46:O46"/>
    <mergeCell ref="M47:O47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L1">
      <selection activeCell="X6" sqref="X6:X14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6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2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2" t="s">
        <v>64</v>
      </c>
    </row>
    <row r="4" spans="2:16" ht="17.25" customHeight="1" thickBot="1">
      <c r="B4" s="6"/>
      <c r="J4" s="51" t="s">
        <v>37</v>
      </c>
      <c r="K4" s="52"/>
      <c r="L4" s="25"/>
      <c r="M4" s="152" t="s">
        <v>34</v>
      </c>
      <c r="N4" s="153"/>
      <c r="O4" s="153"/>
      <c r="P4" s="154"/>
    </row>
    <row r="5" spans="2:30" ht="15.75" thickBot="1">
      <c r="B5" s="2" t="s">
        <v>12</v>
      </c>
      <c r="C5" s="8" t="s">
        <v>11</v>
      </c>
      <c r="D5" s="3" t="s">
        <v>117</v>
      </c>
      <c r="E5" s="144" t="s">
        <v>118</v>
      </c>
      <c r="F5" s="3" t="s">
        <v>13</v>
      </c>
      <c r="G5" s="7" t="s">
        <v>10</v>
      </c>
      <c r="H5" s="145" t="s">
        <v>119</v>
      </c>
      <c r="J5" s="53" t="s">
        <v>38</v>
      </c>
      <c r="K5" s="54"/>
      <c r="L5" s="25"/>
      <c r="M5" s="155" t="s">
        <v>70</v>
      </c>
      <c r="N5" s="156"/>
      <c r="O5" s="156"/>
      <c r="P5" s="157"/>
      <c r="S5" s="2" t="s">
        <v>12</v>
      </c>
      <c r="T5" s="8" t="s">
        <v>11</v>
      </c>
      <c r="U5" s="3" t="s">
        <v>117</v>
      </c>
      <c r="V5" s="144" t="s">
        <v>118</v>
      </c>
      <c r="W5" s="3" t="s">
        <v>13</v>
      </c>
      <c r="X5" s="7" t="s">
        <v>10</v>
      </c>
      <c r="Y5" s="145" t="s">
        <v>119</v>
      </c>
      <c r="AA5" s="152" t="s">
        <v>34</v>
      </c>
      <c r="AB5" s="153"/>
      <c r="AC5" s="153"/>
      <c r="AD5" s="154"/>
    </row>
    <row r="6" spans="2:30" ht="15.75" thickBot="1">
      <c r="B6" s="9">
        <v>1</v>
      </c>
      <c r="C6" s="121"/>
      <c r="D6" s="68"/>
      <c r="E6" s="17"/>
      <c r="F6" s="17"/>
      <c r="G6" s="79"/>
      <c r="H6" s="46"/>
      <c r="I6" s="37"/>
      <c r="J6" s="55" t="s">
        <v>39</v>
      </c>
      <c r="K6" s="56"/>
      <c r="L6" s="25"/>
      <c r="M6" s="26" t="s">
        <v>55</v>
      </c>
      <c r="N6" s="26" t="s">
        <v>22</v>
      </c>
      <c r="O6" s="26" t="s">
        <v>23</v>
      </c>
      <c r="P6" s="146" t="s">
        <v>120</v>
      </c>
      <c r="Q6" s="25"/>
      <c r="S6" s="9">
        <v>1</v>
      </c>
      <c r="T6" s="81">
        <f aca="true" t="shared" si="0" ref="T6:T13">M50</f>
        <v>0</v>
      </c>
      <c r="U6" s="112">
        <f aca="true" t="shared" si="1" ref="U6:U13">O50</f>
        <v>78.09047515136814</v>
      </c>
      <c r="V6" s="17">
        <f aca="true" t="shared" si="2" ref="V6:V13">LOG10(U6)</f>
        <v>1.8925980653566157</v>
      </c>
      <c r="W6" s="17" t="e">
        <f aca="true" t="shared" si="3" ref="W6:W13">Y$15*T6+Y$16</f>
        <v>#DIV/0!</v>
      </c>
      <c r="X6" s="79" t="e">
        <f>((ABS(W6-V6))/W6)</f>
        <v>#DIV/0!</v>
      </c>
      <c r="Y6" s="46" t="e">
        <f aca="true" t="shared" si="4" ref="Y6:Y13">10^W6</f>
        <v>#DIV/0!</v>
      </c>
      <c r="AA6" s="155" t="s">
        <v>65</v>
      </c>
      <c r="AB6" s="178"/>
      <c r="AC6" s="178"/>
      <c r="AD6" s="179"/>
    </row>
    <row r="7" spans="2:30" ht="15">
      <c r="B7" s="9">
        <v>2</v>
      </c>
      <c r="C7" s="121"/>
      <c r="D7" s="68"/>
      <c r="E7" s="17"/>
      <c r="F7" s="17"/>
      <c r="G7" s="79"/>
      <c r="H7" s="46"/>
      <c r="I7" s="38"/>
      <c r="J7" s="55" t="s">
        <v>27</v>
      </c>
      <c r="K7" s="56"/>
      <c r="L7" s="25"/>
      <c r="M7" s="80"/>
      <c r="N7" s="121"/>
      <c r="O7" s="27">
        <f aca="true" t="shared" si="5" ref="O7:O18">H$15*N7+H$16</f>
        <v>1.8925980653566152</v>
      </c>
      <c r="P7" s="71">
        <f aca="true" t="shared" si="6" ref="P7:P18">10^O7</f>
        <v>78.09047515136814</v>
      </c>
      <c r="Q7" s="25"/>
      <c r="S7" s="9">
        <v>2</v>
      </c>
      <c r="T7" s="81">
        <f t="shared" si="0"/>
        <v>0</v>
      </c>
      <c r="U7" s="112">
        <f t="shared" si="1"/>
        <v>78.09047515136814</v>
      </c>
      <c r="V7" s="17">
        <f t="shared" si="2"/>
        <v>1.8925980653566157</v>
      </c>
      <c r="W7" s="17" t="e">
        <f t="shared" si="3"/>
        <v>#DIV/0!</v>
      </c>
      <c r="X7" s="79" t="e">
        <f aca="true" t="shared" si="7" ref="X7:X13">((ABS(W7-V7))/W7)</f>
        <v>#DIV/0!</v>
      </c>
      <c r="Y7" s="46" t="e">
        <f t="shared" si="4"/>
        <v>#DIV/0!</v>
      </c>
      <c r="AA7" s="26" t="s">
        <v>55</v>
      </c>
      <c r="AB7" s="113" t="s">
        <v>22</v>
      </c>
      <c r="AC7" s="113" t="s">
        <v>23</v>
      </c>
      <c r="AD7" s="150" t="s">
        <v>120</v>
      </c>
    </row>
    <row r="8" spans="2:30" ht="13.5" thickBot="1">
      <c r="B8" s="9">
        <v>3</v>
      </c>
      <c r="C8" s="121"/>
      <c r="D8" s="68"/>
      <c r="E8" s="17"/>
      <c r="F8" s="17"/>
      <c r="G8" s="79"/>
      <c r="H8" s="46"/>
      <c r="I8" s="39"/>
      <c r="J8" s="57" t="s">
        <v>20</v>
      </c>
      <c r="K8" s="58" t="s">
        <v>21</v>
      </c>
      <c r="L8" s="25"/>
      <c r="M8" s="80"/>
      <c r="N8" s="121"/>
      <c r="O8" s="27">
        <f t="shared" si="5"/>
        <v>1.8925980653566152</v>
      </c>
      <c r="P8" s="71">
        <f t="shared" si="6"/>
        <v>78.09047515136814</v>
      </c>
      <c r="Q8" s="25"/>
      <c r="S8" s="9">
        <v>3</v>
      </c>
      <c r="T8" s="81">
        <f t="shared" si="0"/>
        <v>0</v>
      </c>
      <c r="U8" s="112">
        <f t="shared" si="1"/>
        <v>78.09047515136814</v>
      </c>
      <c r="V8" s="17">
        <f t="shared" si="2"/>
        <v>1.8925980653566157</v>
      </c>
      <c r="W8" s="17" t="e">
        <f t="shared" si="3"/>
        <v>#DIV/0!</v>
      </c>
      <c r="X8" s="79" t="e">
        <f t="shared" si="7"/>
        <v>#DIV/0!</v>
      </c>
      <c r="Y8" s="46" t="e">
        <f t="shared" si="4"/>
        <v>#DIV/0!</v>
      </c>
      <c r="AA8" s="114"/>
      <c r="AB8" s="59">
        <v>200</v>
      </c>
      <c r="AC8" s="115" t="e">
        <f aca="true" t="shared" si="8" ref="AC8:AC19">Y$15*AB8+Y$16</f>
        <v>#DIV/0!</v>
      </c>
      <c r="AD8" s="71" t="e">
        <f aca="true" t="shared" si="9" ref="AD8:AD19">10^AC8</f>
        <v>#DIV/0!</v>
      </c>
    </row>
    <row r="9" spans="2:30" ht="12.75">
      <c r="B9" s="9">
        <v>4</v>
      </c>
      <c r="C9" s="121"/>
      <c r="D9" s="68"/>
      <c r="E9" s="17"/>
      <c r="F9" s="17"/>
      <c r="G9" s="79"/>
      <c r="H9" s="46"/>
      <c r="I9" s="39"/>
      <c r="J9" s="59"/>
      <c r="K9" s="60">
        <f aca="true" t="shared" si="10" ref="K9:K16">J9/4</f>
        <v>0</v>
      </c>
      <c r="L9" s="25"/>
      <c r="M9" s="80"/>
      <c r="N9" s="121"/>
      <c r="O9" s="27">
        <f t="shared" si="5"/>
        <v>1.8925980653566152</v>
      </c>
      <c r="P9" s="71">
        <f t="shared" si="6"/>
        <v>78.09047515136814</v>
      </c>
      <c r="Q9" s="25"/>
      <c r="S9" s="9">
        <v>4</v>
      </c>
      <c r="T9" s="81">
        <f t="shared" si="0"/>
        <v>0</v>
      </c>
      <c r="U9" s="112">
        <f t="shared" si="1"/>
        <v>78.09047515136814</v>
      </c>
      <c r="V9" s="17">
        <f t="shared" si="2"/>
        <v>1.8925980653566157</v>
      </c>
      <c r="W9" s="17" t="e">
        <f t="shared" si="3"/>
        <v>#DIV/0!</v>
      </c>
      <c r="X9" s="79" t="e">
        <f t="shared" si="7"/>
        <v>#DIV/0!</v>
      </c>
      <c r="Y9" s="46" t="e">
        <f t="shared" si="4"/>
        <v>#DIV/0!</v>
      </c>
      <c r="AA9" s="114"/>
      <c r="AB9" s="59"/>
      <c r="AC9" s="115" t="e">
        <f t="shared" si="8"/>
        <v>#DIV/0!</v>
      </c>
      <c r="AD9" s="71" t="e">
        <f t="shared" si="9"/>
        <v>#DIV/0!</v>
      </c>
    </row>
    <row r="10" spans="2:30" ht="12.75">
      <c r="B10" s="9">
        <v>5</v>
      </c>
      <c r="C10" s="121">
        <v>115.42999454536606</v>
      </c>
      <c r="D10" s="112">
        <v>2863.8652997650343</v>
      </c>
      <c r="E10" s="17">
        <f>LOG10(D10)</f>
        <v>3.456952587328387</v>
      </c>
      <c r="F10" s="17">
        <f>H$15*C10+H$16</f>
        <v>3.456952587328387</v>
      </c>
      <c r="G10" s="79">
        <f>((ABS(F10-E10))/F10)</f>
        <v>0</v>
      </c>
      <c r="H10" s="46">
        <f>10^F10</f>
        <v>2863.8652997650343</v>
      </c>
      <c r="I10" s="39"/>
      <c r="J10" s="59"/>
      <c r="K10" s="60">
        <f t="shared" si="10"/>
        <v>0</v>
      </c>
      <c r="L10" s="25"/>
      <c r="M10" s="80"/>
      <c r="N10" s="121"/>
      <c r="O10" s="27">
        <f t="shared" si="5"/>
        <v>1.8925980653566152</v>
      </c>
      <c r="P10" s="71">
        <f t="shared" si="6"/>
        <v>78.09047515136814</v>
      </c>
      <c r="Q10" s="25"/>
      <c r="S10" s="9">
        <v>5</v>
      </c>
      <c r="T10" s="81">
        <f t="shared" si="0"/>
        <v>0</v>
      </c>
      <c r="U10" s="112">
        <f t="shared" si="1"/>
        <v>78.09047515136814</v>
      </c>
      <c r="V10" s="17">
        <f t="shared" si="2"/>
        <v>1.8925980653566157</v>
      </c>
      <c r="W10" s="17" t="e">
        <f t="shared" si="3"/>
        <v>#DIV/0!</v>
      </c>
      <c r="X10" s="79" t="e">
        <f t="shared" si="7"/>
        <v>#DIV/0!</v>
      </c>
      <c r="Y10" s="46" t="e">
        <f t="shared" si="4"/>
        <v>#DIV/0!</v>
      </c>
      <c r="AA10" s="114"/>
      <c r="AB10" s="59"/>
      <c r="AC10" s="115" t="e">
        <f t="shared" si="8"/>
        <v>#DIV/0!</v>
      </c>
      <c r="AD10" s="71" t="e">
        <f t="shared" si="9"/>
        <v>#DIV/0!</v>
      </c>
    </row>
    <row r="11" spans="2:30" ht="12.75">
      <c r="B11" s="9">
        <v>6</v>
      </c>
      <c r="C11" s="121">
        <v>146.892359416695</v>
      </c>
      <c r="D11" s="112">
        <v>7644.400478277929</v>
      </c>
      <c r="E11" s="17">
        <f>LOG10(D11)</f>
        <v>3.883343430992905</v>
      </c>
      <c r="F11" s="17">
        <f>H$15*C11+H$16</f>
        <v>3.8833434309929045</v>
      </c>
      <c r="G11" s="79">
        <f>((ABS(F11-E11))/F11)</f>
        <v>1.1435743908349528E-16</v>
      </c>
      <c r="H11" s="46">
        <f>10^F11</f>
        <v>7644.400478277929</v>
      </c>
      <c r="I11" s="39"/>
      <c r="J11" s="59"/>
      <c r="K11" s="60">
        <f t="shared" si="10"/>
        <v>0</v>
      </c>
      <c r="L11" s="25"/>
      <c r="M11" s="80"/>
      <c r="N11" s="121"/>
      <c r="O11" s="27">
        <f t="shared" si="5"/>
        <v>1.8925980653566152</v>
      </c>
      <c r="P11" s="71">
        <f t="shared" si="6"/>
        <v>78.09047515136814</v>
      </c>
      <c r="Q11" s="25"/>
      <c r="S11" s="9">
        <v>6</v>
      </c>
      <c r="T11" s="81">
        <f t="shared" si="0"/>
        <v>0</v>
      </c>
      <c r="U11" s="112">
        <f t="shared" si="1"/>
        <v>78.09047515136814</v>
      </c>
      <c r="V11" s="17">
        <f t="shared" si="2"/>
        <v>1.8925980653566157</v>
      </c>
      <c r="W11" s="17" t="e">
        <f t="shared" si="3"/>
        <v>#DIV/0!</v>
      </c>
      <c r="X11" s="79" t="e">
        <f t="shared" si="7"/>
        <v>#DIV/0!</v>
      </c>
      <c r="Y11" s="46" t="e">
        <f t="shared" si="4"/>
        <v>#DIV/0!</v>
      </c>
      <c r="AA11" s="114"/>
      <c r="AB11" s="59"/>
      <c r="AC11" s="115" t="e">
        <f t="shared" si="8"/>
        <v>#DIV/0!</v>
      </c>
      <c r="AD11" s="71" t="e">
        <f t="shared" si="9"/>
        <v>#DIV/0!</v>
      </c>
    </row>
    <row r="12" spans="2:30" ht="12.75">
      <c r="B12" s="9">
        <v>7</v>
      </c>
      <c r="C12" s="121">
        <v>176.2057757746483</v>
      </c>
      <c r="D12" s="112">
        <v>19081.42677266042</v>
      </c>
      <c r="E12" s="17">
        <f>LOG10(D12)</f>
        <v>4.280610845018321</v>
      </c>
      <c r="F12" s="17">
        <f>H$15*C12+H$16</f>
        <v>4.280610845018321</v>
      </c>
      <c r="G12" s="79">
        <f>((ABS(F12-E12))/F12)</f>
        <v>0</v>
      </c>
      <c r="H12" s="46">
        <f>10^F12</f>
        <v>19081.426772660452</v>
      </c>
      <c r="I12" s="40"/>
      <c r="J12" s="59"/>
      <c r="K12" s="60">
        <f t="shared" si="10"/>
        <v>0</v>
      </c>
      <c r="L12" s="25"/>
      <c r="M12" s="80"/>
      <c r="N12" s="121"/>
      <c r="O12" s="27">
        <f t="shared" si="5"/>
        <v>1.8925980653566152</v>
      </c>
      <c r="P12" s="71">
        <f t="shared" si="6"/>
        <v>78.09047515136814</v>
      </c>
      <c r="Q12" s="25"/>
      <c r="S12" s="9">
        <v>7</v>
      </c>
      <c r="T12" s="81">
        <f t="shared" si="0"/>
        <v>0</v>
      </c>
      <c r="U12" s="112">
        <f t="shared" si="1"/>
        <v>78.09047515136814</v>
      </c>
      <c r="V12" s="17">
        <f t="shared" si="2"/>
        <v>1.8925980653566157</v>
      </c>
      <c r="W12" s="17" t="e">
        <f t="shared" si="3"/>
        <v>#DIV/0!</v>
      </c>
      <c r="X12" s="79" t="e">
        <f t="shared" si="7"/>
        <v>#DIV/0!</v>
      </c>
      <c r="Y12" s="46" t="e">
        <f t="shared" si="4"/>
        <v>#DIV/0!</v>
      </c>
      <c r="AA12" s="114"/>
      <c r="AB12" s="59"/>
      <c r="AC12" s="115" t="e">
        <f t="shared" si="8"/>
        <v>#DIV/0!</v>
      </c>
      <c r="AD12" s="71" t="e">
        <f t="shared" si="9"/>
        <v>#DIV/0!</v>
      </c>
    </row>
    <row r="13" spans="2:30" ht="13.5" thickBot="1">
      <c r="B13" s="9">
        <v>8</v>
      </c>
      <c r="C13" s="121">
        <v>197.64887675835394</v>
      </c>
      <c r="D13" s="151">
        <v>37257.74143571375</v>
      </c>
      <c r="E13" s="17">
        <f>LOG10(D13)</f>
        <v>4.571216524426663</v>
      </c>
      <c r="F13" s="17">
        <f>H$15*C13+H$16</f>
        <v>4.571216524426664</v>
      </c>
      <c r="G13" s="79">
        <f>((ABS(F13-E13))/F13)</f>
        <v>1.9429804187880236E-16</v>
      </c>
      <c r="H13" s="46">
        <f>10^F13</f>
        <v>37257.74143571382</v>
      </c>
      <c r="J13" s="59"/>
      <c r="K13" s="60">
        <f t="shared" si="10"/>
        <v>0</v>
      </c>
      <c r="L13" s="25"/>
      <c r="M13" s="80"/>
      <c r="N13" s="121"/>
      <c r="O13" s="27">
        <f t="shared" si="5"/>
        <v>1.8925980653566152</v>
      </c>
      <c r="P13" s="71">
        <f t="shared" si="6"/>
        <v>78.09047515136814</v>
      </c>
      <c r="Q13" s="25"/>
      <c r="S13" s="9">
        <v>8</v>
      </c>
      <c r="T13" s="81">
        <f t="shared" si="0"/>
        <v>0</v>
      </c>
      <c r="U13" s="112">
        <f t="shared" si="1"/>
        <v>78.09047515136814</v>
      </c>
      <c r="V13" s="17">
        <f t="shared" si="2"/>
        <v>1.8925980653566157</v>
      </c>
      <c r="W13" s="17" t="e">
        <f t="shared" si="3"/>
        <v>#DIV/0!</v>
      </c>
      <c r="X13" s="79" t="e">
        <f t="shared" si="7"/>
        <v>#DIV/0!</v>
      </c>
      <c r="Y13" s="46" t="e">
        <f t="shared" si="4"/>
        <v>#DIV/0!</v>
      </c>
      <c r="AA13" s="114"/>
      <c r="AB13" s="59"/>
      <c r="AC13" s="115" t="e">
        <f t="shared" si="8"/>
        <v>#DIV/0!</v>
      </c>
      <c r="AD13" s="71" t="e">
        <f t="shared" si="9"/>
        <v>#DIV/0!</v>
      </c>
    </row>
    <row r="14" spans="5:30" ht="13.5" thickBot="1">
      <c r="E14" s="162" t="s">
        <v>54</v>
      </c>
      <c r="F14" s="163"/>
      <c r="G14" s="98">
        <f>AVERAGE(G8:G13)</f>
        <v>7.716387024057441E-17</v>
      </c>
      <c r="I14" s="36"/>
      <c r="J14" s="59"/>
      <c r="K14" s="60">
        <f t="shared" si="10"/>
        <v>0</v>
      </c>
      <c r="L14" s="25"/>
      <c r="M14" s="80"/>
      <c r="N14" s="59"/>
      <c r="O14" s="27">
        <f t="shared" si="5"/>
        <v>1.8925980653566152</v>
      </c>
      <c r="P14" s="71">
        <f t="shared" si="6"/>
        <v>78.09047515136814</v>
      </c>
      <c r="Q14" s="25"/>
      <c r="V14" s="162" t="s">
        <v>54</v>
      </c>
      <c r="W14" s="163"/>
      <c r="X14" s="98" t="e">
        <f>AVERAGE(X6:X13)</f>
        <v>#DIV/0!</v>
      </c>
      <c r="AA14" s="114"/>
      <c r="AB14" s="59"/>
      <c r="AC14" s="115" t="e">
        <f t="shared" si="8"/>
        <v>#DIV/0!</v>
      </c>
      <c r="AD14" s="71" t="e">
        <f t="shared" si="9"/>
        <v>#DIV/0!</v>
      </c>
    </row>
    <row r="15" spans="7:30" ht="12.75">
      <c r="G15" s="88" t="s">
        <v>30</v>
      </c>
      <c r="H15" s="83">
        <f>SLOPE(E8:E13,C8:C13)</f>
        <v>0.01355240921679982</v>
      </c>
      <c r="I15" s="36"/>
      <c r="J15" s="59"/>
      <c r="K15" s="60">
        <f t="shared" si="10"/>
        <v>0</v>
      </c>
      <c r="L15" s="25"/>
      <c r="M15" s="80"/>
      <c r="N15" s="59"/>
      <c r="O15" s="27">
        <f t="shared" si="5"/>
        <v>1.8925980653566152</v>
      </c>
      <c r="P15" s="71">
        <f t="shared" si="6"/>
        <v>78.09047515136814</v>
      </c>
      <c r="Q15" s="25"/>
      <c r="X15" s="88" t="s">
        <v>30</v>
      </c>
      <c r="Y15" s="83" t="e">
        <f>SLOPE(V6:V13,T6:T13)</f>
        <v>#DIV/0!</v>
      </c>
      <c r="AA15" s="114"/>
      <c r="AB15" s="59"/>
      <c r="AC15" s="115" t="e">
        <f t="shared" si="8"/>
        <v>#DIV/0!</v>
      </c>
      <c r="AD15" s="71" t="e">
        <f t="shared" si="9"/>
        <v>#DIV/0!</v>
      </c>
    </row>
    <row r="16" spans="7:30" ht="12.75">
      <c r="G16" s="89" t="s">
        <v>31</v>
      </c>
      <c r="H16" s="85">
        <f>INTERCEPT(E8:E13,C8:C13)</f>
        <v>1.8925980653566152</v>
      </c>
      <c r="I16" s="36"/>
      <c r="J16" s="59"/>
      <c r="K16" s="60">
        <f t="shared" si="10"/>
        <v>0</v>
      </c>
      <c r="L16" s="25"/>
      <c r="M16" s="80"/>
      <c r="N16" s="59"/>
      <c r="O16" s="27">
        <f t="shared" si="5"/>
        <v>1.8925980653566152</v>
      </c>
      <c r="P16" s="71">
        <f t="shared" si="6"/>
        <v>78.09047515136814</v>
      </c>
      <c r="Q16" s="25"/>
      <c r="X16" s="89" t="s">
        <v>31</v>
      </c>
      <c r="Y16" s="85" t="e">
        <f>INTERCEPT(V6:V13,T6:T13)</f>
        <v>#DIV/0!</v>
      </c>
      <c r="AA16" s="114"/>
      <c r="AB16" s="59"/>
      <c r="AC16" s="115" t="e">
        <f t="shared" si="8"/>
        <v>#DIV/0!</v>
      </c>
      <c r="AD16" s="71" t="e">
        <f t="shared" si="9"/>
        <v>#DIV/0!</v>
      </c>
    </row>
    <row r="17" spans="7:30" ht="13.5" thickBot="1">
      <c r="G17" s="90" t="s">
        <v>32</v>
      </c>
      <c r="H17" s="87">
        <f>RSQ(E8:E13,C8:C13)</f>
        <v>1</v>
      </c>
      <c r="L17" s="25"/>
      <c r="M17" s="80"/>
      <c r="N17" s="59"/>
      <c r="O17" s="27">
        <f t="shared" si="5"/>
        <v>1.8925980653566152</v>
      </c>
      <c r="P17" s="71">
        <f t="shared" si="6"/>
        <v>78.09047515136814</v>
      </c>
      <c r="Q17" s="25"/>
      <c r="X17" s="90" t="s">
        <v>32</v>
      </c>
      <c r="Y17" s="87" t="e">
        <f>RSQ(V6:V13,T6:T13)</f>
        <v>#DIV/0!</v>
      </c>
      <c r="AA17" s="114"/>
      <c r="AB17" s="59"/>
      <c r="AC17" s="115" t="e">
        <f t="shared" si="8"/>
        <v>#DIV/0!</v>
      </c>
      <c r="AD17" s="71" t="e">
        <f t="shared" si="9"/>
        <v>#DIV/0!</v>
      </c>
    </row>
    <row r="18" spans="12:30" ht="13.5" thickBot="1">
      <c r="L18" s="25"/>
      <c r="M18" s="80"/>
      <c r="N18" s="59"/>
      <c r="O18" s="27">
        <f t="shared" si="5"/>
        <v>1.8925980653566152</v>
      </c>
      <c r="P18" s="71">
        <f t="shared" si="6"/>
        <v>78.09047515136814</v>
      </c>
      <c r="Q18" s="25"/>
      <c r="AA18" s="114"/>
      <c r="AB18" s="59"/>
      <c r="AC18" s="115" t="e">
        <f t="shared" si="8"/>
        <v>#DIV/0!</v>
      </c>
      <c r="AD18" s="71" t="e">
        <f t="shared" si="9"/>
        <v>#DIV/0!</v>
      </c>
    </row>
    <row r="19" spans="10:30" ht="13.5" thickBot="1">
      <c r="J19" s="51" t="s">
        <v>40</v>
      </c>
      <c r="K19" s="52"/>
      <c r="L19" s="25"/>
      <c r="M19" s="25"/>
      <c r="N19" s="25"/>
      <c r="O19" s="25"/>
      <c r="P19" s="25"/>
      <c r="AA19" s="114"/>
      <c r="AB19" s="59"/>
      <c r="AC19" s="115" t="e">
        <f t="shared" si="8"/>
        <v>#DIV/0!</v>
      </c>
      <c r="AD19" s="71" t="e">
        <f t="shared" si="9"/>
        <v>#DIV/0!</v>
      </c>
    </row>
    <row r="20" spans="10:16" ht="15">
      <c r="J20" s="61" t="s">
        <v>33</v>
      </c>
      <c r="K20" s="62"/>
      <c r="L20" s="25"/>
      <c r="M20" s="73" t="s">
        <v>36</v>
      </c>
      <c r="N20" s="74"/>
      <c r="O20" s="25"/>
      <c r="P20" s="25"/>
    </row>
    <row r="21" spans="10:16" ht="15">
      <c r="J21" s="55" t="s">
        <v>39</v>
      </c>
      <c r="K21" s="56"/>
      <c r="L21" s="25"/>
      <c r="M21" s="47" t="s">
        <v>44</v>
      </c>
      <c r="N21" s="48"/>
      <c r="O21" s="25"/>
      <c r="P21" s="25"/>
    </row>
    <row r="22" spans="10:16" ht="15">
      <c r="J22" s="55" t="s">
        <v>27</v>
      </c>
      <c r="K22" s="56"/>
      <c r="L22" s="25"/>
      <c r="M22" s="47" t="s">
        <v>45</v>
      </c>
      <c r="N22" s="48"/>
      <c r="O22" s="25"/>
      <c r="P22" s="25"/>
    </row>
    <row r="23" spans="10:16" ht="13.5" thickBot="1">
      <c r="J23" s="57" t="s">
        <v>20</v>
      </c>
      <c r="K23" s="58" t="s">
        <v>21</v>
      </c>
      <c r="L23" s="25"/>
      <c r="M23" s="47" t="s">
        <v>46</v>
      </c>
      <c r="N23" s="48"/>
      <c r="O23" s="25"/>
      <c r="P23" s="25"/>
    </row>
    <row r="24" spans="10:16" ht="12.75">
      <c r="J24" s="63"/>
      <c r="K24" s="64" t="e">
        <f aca="true" t="shared" si="11" ref="K24:K31">LOG10(J24*10)*(64)</f>
        <v>#NUM!</v>
      </c>
      <c r="L24" s="25"/>
      <c r="M24" s="47" t="s">
        <v>47</v>
      </c>
      <c r="N24" s="48"/>
      <c r="O24" s="25"/>
      <c r="P24" s="25"/>
    </row>
    <row r="25" spans="10:16" ht="12.75">
      <c r="J25" s="59"/>
      <c r="K25" s="64" t="e">
        <f t="shared" si="11"/>
        <v>#NUM!</v>
      </c>
      <c r="L25" s="25"/>
      <c r="M25" s="47" t="s">
        <v>43</v>
      </c>
      <c r="N25" s="48"/>
      <c r="O25" s="25"/>
      <c r="P25" s="25"/>
    </row>
    <row r="26" spans="10:16" ht="12.75">
      <c r="J26" s="59"/>
      <c r="K26" s="64" t="e">
        <f t="shared" si="11"/>
        <v>#NUM!</v>
      </c>
      <c r="L26" s="25"/>
      <c r="M26" s="75" t="s">
        <v>48</v>
      </c>
      <c r="N26" s="48"/>
      <c r="O26" s="25"/>
      <c r="P26" s="25"/>
    </row>
    <row r="27" spans="10:16" ht="12.75">
      <c r="J27" s="59"/>
      <c r="K27" s="64" t="e">
        <f t="shared" si="11"/>
        <v>#NUM!</v>
      </c>
      <c r="L27" s="25"/>
      <c r="M27" s="49" t="s">
        <v>49</v>
      </c>
      <c r="N27" s="50"/>
      <c r="O27" s="25"/>
      <c r="P27" s="25"/>
    </row>
    <row r="28" spans="10:16" ht="12.75">
      <c r="J28" s="59"/>
      <c r="K28" s="64" t="e">
        <f t="shared" si="11"/>
        <v>#NUM!</v>
      </c>
      <c r="L28" s="25"/>
      <c r="O28" s="25"/>
      <c r="P28" s="25"/>
    </row>
    <row r="29" spans="10:16" ht="12.75">
      <c r="J29" s="59"/>
      <c r="K29" s="64" t="e">
        <f t="shared" si="11"/>
        <v>#NUM!</v>
      </c>
      <c r="L29" s="25"/>
      <c r="O29" s="25"/>
      <c r="P29" s="25"/>
    </row>
    <row r="30" spans="10:16" ht="12.75">
      <c r="J30" s="59"/>
      <c r="K30" s="64" t="e">
        <f t="shared" si="11"/>
        <v>#NUM!</v>
      </c>
      <c r="L30" s="25"/>
      <c r="O30" s="25"/>
      <c r="P30" s="25"/>
    </row>
    <row r="31" spans="10:16" ht="12.75">
      <c r="J31" s="59"/>
      <c r="K31" s="64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1" t="s">
        <v>41</v>
      </c>
      <c r="K34" s="52"/>
      <c r="L34" s="25"/>
      <c r="M34" s="164" t="s">
        <v>61</v>
      </c>
      <c r="N34" s="165"/>
      <c r="O34" s="165"/>
      <c r="P34" s="166"/>
    </row>
    <row r="35" spans="10:16" ht="15">
      <c r="J35" s="53" t="s">
        <v>42</v>
      </c>
      <c r="K35" s="65"/>
      <c r="L35" s="25"/>
      <c r="M35" s="152" t="s">
        <v>57</v>
      </c>
      <c r="N35" s="180"/>
      <c r="O35" s="180"/>
      <c r="P35" s="188"/>
    </row>
    <row r="36" spans="10:16" ht="15">
      <c r="J36" s="55" t="s">
        <v>39</v>
      </c>
      <c r="K36" s="56"/>
      <c r="L36" s="25"/>
      <c r="M36" s="182" t="s">
        <v>121</v>
      </c>
      <c r="N36" s="183"/>
      <c r="O36" s="183"/>
      <c r="P36" s="189"/>
    </row>
    <row r="37" spans="10:16" ht="15.75" thickBot="1">
      <c r="J37" s="55" t="s">
        <v>27</v>
      </c>
      <c r="K37" s="56"/>
      <c r="L37" s="25"/>
      <c r="M37" s="182" t="s">
        <v>59</v>
      </c>
      <c r="N37" s="190"/>
      <c r="O37" s="190"/>
      <c r="P37" s="189"/>
    </row>
    <row r="38" spans="10:16" ht="15" thickBot="1">
      <c r="J38" s="57" t="s">
        <v>50</v>
      </c>
      <c r="K38" s="58" t="s">
        <v>21</v>
      </c>
      <c r="L38" s="25"/>
      <c r="M38" s="99" t="s">
        <v>21</v>
      </c>
      <c r="N38" s="100" t="s">
        <v>50</v>
      </c>
      <c r="O38" s="147" t="s">
        <v>120</v>
      </c>
      <c r="P38" s="148" t="s">
        <v>122</v>
      </c>
    </row>
    <row r="39" spans="10:16" ht="12.75">
      <c r="J39" s="63">
        <v>63.62</v>
      </c>
      <c r="K39" s="64">
        <f aca="true" t="shared" si="12" ref="K39:K46">LOG10(J39)*(64)</f>
        <v>115.42999454536606</v>
      </c>
      <c r="L39" s="25"/>
      <c r="M39" s="102">
        <f>N7</f>
        <v>0</v>
      </c>
      <c r="N39" s="103">
        <f>10^(4*(M39/256))</f>
        <v>1</v>
      </c>
      <c r="O39" s="103">
        <f>P7</f>
        <v>78.09047515136814</v>
      </c>
      <c r="P39" s="104">
        <f>O39/N39</f>
        <v>78.09047515136814</v>
      </c>
    </row>
    <row r="40" spans="10:16" ht="12.75">
      <c r="J40" s="59">
        <v>197.33</v>
      </c>
      <c r="K40" s="64">
        <f t="shared" si="12"/>
        <v>146.892359416695</v>
      </c>
      <c r="L40" s="25"/>
      <c r="M40" s="102">
        <f>N8</f>
        <v>0</v>
      </c>
      <c r="N40" s="103">
        <f>10^(4*(M40/256))</f>
        <v>1</v>
      </c>
      <c r="O40" s="103">
        <f>P8</f>
        <v>78.09047515136814</v>
      </c>
      <c r="P40" s="104">
        <f>O40/N40</f>
        <v>78.09047515136814</v>
      </c>
    </row>
    <row r="41" spans="10:16" ht="12.75">
      <c r="J41" s="59">
        <v>566.52</v>
      </c>
      <c r="K41" s="64">
        <f t="shared" si="12"/>
        <v>176.2057757746483</v>
      </c>
      <c r="L41" s="25"/>
      <c r="M41" s="102">
        <f>N9</f>
        <v>0</v>
      </c>
      <c r="N41" s="103">
        <f>10^(4*(M41/256))</f>
        <v>1</v>
      </c>
      <c r="O41" s="103">
        <f>P9</f>
        <v>78.09047515136814</v>
      </c>
      <c r="P41" s="104">
        <f>O41/N41</f>
        <v>78.09047515136814</v>
      </c>
    </row>
    <row r="42" spans="10:16" ht="12.75">
      <c r="J42" s="59">
        <v>1225.36</v>
      </c>
      <c r="K42" s="64">
        <f t="shared" si="12"/>
        <v>197.64887675835394</v>
      </c>
      <c r="L42" s="25"/>
      <c r="M42" s="102">
        <f>N10</f>
        <v>0</v>
      </c>
      <c r="N42" s="103">
        <f>10^(4*(M42/256))</f>
        <v>1</v>
      </c>
      <c r="O42" s="103">
        <f>P10</f>
        <v>78.09047515136814</v>
      </c>
      <c r="P42" s="104">
        <f>O42/N42</f>
        <v>78.09047515136814</v>
      </c>
    </row>
    <row r="43" spans="10:16" ht="12.75">
      <c r="J43" s="59"/>
      <c r="K43" s="64" t="e">
        <f t="shared" si="12"/>
        <v>#NUM!</v>
      </c>
      <c r="L43" s="25"/>
      <c r="M43" s="102">
        <f>N11</f>
        <v>0</v>
      </c>
      <c r="N43" s="103">
        <f>10^(4*(M43/256))</f>
        <v>1</v>
      </c>
      <c r="O43" s="103">
        <f>P11</f>
        <v>78.09047515136814</v>
      </c>
      <c r="P43" s="104">
        <f>O43/N43</f>
        <v>78.09047515136814</v>
      </c>
    </row>
    <row r="44" spans="10:12" ht="13.5" thickBot="1">
      <c r="J44" s="59"/>
      <c r="K44" s="64" t="e">
        <f t="shared" si="12"/>
        <v>#NUM!</v>
      </c>
      <c r="L44" s="25"/>
    </row>
    <row r="45" spans="10:15" ht="13.5" thickBot="1">
      <c r="J45" s="59"/>
      <c r="K45" s="64" t="e">
        <f t="shared" si="12"/>
        <v>#NUM!</v>
      </c>
      <c r="L45" s="25"/>
      <c r="M45" s="164" t="s">
        <v>84</v>
      </c>
      <c r="N45" s="165"/>
      <c r="O45" s="173"/>
    </row>
    <row r="46" spans="1:15" ht="15">
      <c r="A46" s="125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59"/>
      <c r="K46" s="64" t="e">
        <f t="shared" si="12"/>
        <v>#NUM!</v>
      </c>
      <c r="M46" s="152" t="s">
        <v>123</v>
      </c>
      <c r="N46" s="180"/>
      <c r="O46" s="181"/>
    </row>
    <row r="47" spans="1:16" ht="15">
      <c r="A47" s="124" t="s">
        <v>5</v>
      </c>
      <c r="B47" s="14"/>
      <c r="C47" s="14"/>
      <c r="D47" s="14"/>
      <c r="E47" s="123"/>
      <c r="F47" s="14"/>
      <c r="G47" s="123"/>
      <c r="H47" s="13"/>
      <c r="J47" s="25"/>
      <c r="K47" s="25"/>
      <c r="M47" s="182" t="s">
        <v>81</v>
      </c>
      <c r="N47" s="183"/>
      <c r="O47" s="184"/>
      <c r="P47" s="105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5"/>
      <c r="N48" s="186"/>
      <c r="O48" s="187"/>
      <c r="P48" s="105"/>
    </row>
    <row r="49" spans="1:16" ht="15" thickBot="1">
      <c r="A49" s="122" t="s">
        <v>8</v>
      </c>
      <c r="B49" s="15"/>
      <c r="C49" s="15"/>
      <c r="D49" s="123" t="s">
        <v>6</v>
      </c>
      <c r="E49" s="14"/>
      <c r="F49" s="14"/>
      <c r="G49" s="123" t="s">
        <v>4</v>
      </c>
      <c r="H49" s="13"/>
      <c r="I49" s="10"/>
      <c r="J49" s="51" t="s">
        <v>56</v>
      </c>
      <c r="K49" s="52"/>
      <c r="M49" s="106" t="s">
        <v>21</v>
      </c>
      <c r="N49" s="99" t="s">
        <v>50</v>
      </c>
      <c r="O49" s="149" t="s">
        <v>124</v>
      </c>
      <c r="P49" s="105"/>
    </row>
    <row r="50" spans="1:16" ht="15">
      <c r="A50" s="133"/>
      <c r="B50" s="5"/>
      <c r="C50" s="5"/>
      <c r="D50" s="5"/>
      <c r="E50" s="5"/>
      <c r="F50" s="5"/>
      <c r="G50" s="5"/>
      <c r="H50" s="134"/>
      <c r="I50" s="23"/>
      <c r="J50" s="53" t="s">
        <v>82</v>
      </c>
      <c r="K50" s="65"/>
      <c r="M50" s="108"/>
      <c r="N50" s="103">
        <f aca="true" t="shared" si="13" ref="N50:N57">10^(4*(M50/256))</f>
        <v>1</v>
      </c>
      <c r="O50" s="110">
        <f>P39*N50</f>
        <v>78.09047515136814</v>
      </c>
      <c r="P50" s="105"/>
    </row>
    <row r="51" spans="1:15" ht="15">
      <c r="A51" s="133"/>
      <c r="B51" s="5"/>
      <c r="C51" s="5"/>
      <c r="D51" s="5"/>
      <c r="E51" s="5"/>
      <c r="F51" s="5"/>
      <c r="G51" s="5"/>
      <c r="H51" s="134"/>
      <c r="I51" s="10"/>
      <c r="J51" s="55" t="s">
        <v>39</v>
      </c>
      <c r="K51" s="56"/>
      <c r="M51" s="111"/>
      <c r="N51" s="103">
        <f t="shared" si="13"/>
        <v>1</v>
      </c>
      <c r="O51" s="110">
        <f>P39*N51</f>
        <v>78.09047515136814</v>
      </c>
    </row>
    <row r="52" spans="1:15" ht="15">
      <c r="A52" s="130"/>
      <c r="B52" s="131"/>
      <c r="C52" s="131"/>
      <c r="D52" s="131"/>
      <c r="E52" s="131"/>
      <c r="F52" s="131"/>
      <c r="G52" s="131"/>
      <c r="H52" s="132"/>
      <c r="I52" s="23"/>
      <c r="J52" s="55" t="s">
        <v>27</v>
      </c>
      <c r="K52" s="56"/>
      <c r="M52" s="111"/>
      <c r="N52" s="103">
        <f t="shared" si="13"/>
        <v>1</v>
      </c>
      <c r="O52" s="110">
        <f>P39*N52</f>
        <v>78.09047515136814</v>
      </c>
    </row>
    <row r="53" spans="9:15" ht="15" thickBot="1">
      <c r="I53" s="23"/>
      <c r="J53" s="57" t="s">
        <v>83</v>
      </c>
      <c r="K53" s="58" t="s">
        <v>21</v>
      </c>
      <c r="M53" s="111"/>
      <c r="N53" s="103">
        <f t="shared" si="13"/>
        <v>1</v>
      </c>
      <c r="O53" s="110">
        <f>P39*N53</f>
        <v>78.09047515136814</v>
      </c>
    </row>
    <row r="54" spans="10:15" ht="12.75">
      <c r="J54" s="63"/>
      <c r="K54" s="64" t="e">
        <f aca="true" t="shared" si="14" ref="K54:K61">LOG10(J54)*(256/LOG10(262144))</f>
        <v>#NUM!</v>
      </c>
      <c r="M54" s="111"/>
      <c r="N54" s="103">
        <f t="shared" si="13"/>
        <v>1</v>
      </c>
      <c r="O54" s="110">
        <f>P39*N54</f>
        <v>78.09047515136814</v>
      </c>
    </row>
    <row r="55" spans="10:15" ht="12.75">
      <c r="J55" s="59"/>
      <c r="K55" s="64" t="e">
        <f t="shared" si="14"/>
        <v>#NUM!</v>
      </c>
      <c r="M55" s="111"/>
      <c r="N55" s="103">
        <f t="shared" si="13"/>
        <v>1</v>
      </c>
      <c r="O55" s="110">
        <f>P39*N55</f>
        <v>78.09047515136814</v>
      </c>
    </row>
    <row r="56" spans="10:15" ht="12.75">
      <c r="J56" s="59"/>
      <c r="K56" s="64" t="e">
        <f t="shared" si="14"/>
        <v>#NUM!</v>
      </c>
      <c r="M56" s="111"/>
      <c r="N56" s="103">
        <f t="shared" si="13"/>
        <v>1</v>
      </c>
      <c r="O56" s="110">
        <f>P39*N56</f>
        <v>78.09047515136814</v>
      </c>
    </row>
    <row r="57" spans="10:15" ht="12.75">
      <c r="J57" s="59"/>
      <c r="K57" s="64" t="e">
        <f t="shared" si="14"/>
        <v>#NUM!</v>
      </c>
      <c r="M57" s="111"/>
      <c r="N57" s="103">
        <f t="shared" si="13"/>
        <v>1</v>
      </c>
      <c r="O57" s="110">
        <f>P39*N57</f>
        <v>78.09047515136814</v>
      </c>
    </row>
    <row r="58" spans="10:11" ht="12.75">
      <c r="J58" s="59"/>
      <c r="K58" s="64" t="e">
        <f t="shared" si="14"/>
        <v>#NUM!</v>
      </c>
    </row>
    <row r="59" spans="10:11" ht="12.75">
      <c r="J59" s="59"/>
      <c r="K59" s="64" t="e">
        <f t="shared" si="14"/>
        <v>#NUM!</v>
      </c>
    </row>
    <row r="60" spans="10:11" ht="12.75">
      <c r="J60" s="59"/>
      <c r="K60" s="64" t="e">
        <f t="shared" si="14"/>
        <v>#NUM!</v>
      </c>
    </row>
    <row r="61" spans="10:11" ht="12.75">
      <c r="J61" s="59"/>
      <c r="K61" s="64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  <mergeCell ref="AA6:AD6"/>
    <mergeCell ref="AA5:AD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2008-04-21T18:29:46Z</cp:lastPrinted>
  <dcterms:created xsi:type="dcterms:W3CDTF">1999-12-06T19:17:15Z</dcterms:created>
  <dcterms:modified xsi:type="dcterms:W3CDTF">2017-11-02T14:00:35Z</dcterms:modified>
  <cp:category/>
  <cp:version/>
  <cp:contentType/>
  <cp:contentStatus/>
</cp:coreProperties>
</file>